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comments2.xml" ContentType="application/vnd.openxmlformats-officedocument.spreadsheetml.comments+xml"/>
  <Override PartName="/xl/tables/table3.xml" ContentType="application/vnd.openxmlformats-officedocument.spreadsheetml.table+xml"/>
  <Override PartName="/xl/comments3.xml" ContentType="application/vnd.openxmlformats-officedocument.spreadsheetml.comments+xml"/>
  <Override PartName="/xl/tables/table4.xml" ContentType="application/vnd.openxmlformats-officedocument.spreadsheetml.table+xml"/>
  <Override PartName="/xl/comments4.xml" ContentType="application/vnd.openxmlformats-officedocument.spreadsheetml.comments+xml"/>
  <Override PartName="/xl/drawings/drawing1.xml" ContentType="application/vnd.openxmlformats-officedocument.drawing+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omments5.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2.xml" ContentType="application/vnd.openxmlformats-officedocument.drawing+xml"/>
  <Override PartName="/xl/tables/table9.xml" ContentType="application/vnd.openxmlformats-officedocument.spreadsheetml.table+xml"/>
  <Override PartName="/xl/tables/table10.xml" ContentType="application/vnd.openxmlformats-officedocument.spreadsheetml.table+xml"/>
  <Override PartName="/xl/charts/chart9.xml" ContentType="application/vnd.openxmlformats-officedocument.drawingml.chart+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90" yWindow="1680" windowWidth="22170" windowHeight="7875" firstSheet="1" activeTab="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s>
  <definedNames>
    <definedName name="BinDivisor">'Overall Metrics'!$X$2</definedName>
    <definedName name="DynamicFilterColumnName">'Overall Metrics'!#REF!</definedName>
    <definedName name="DynamicFilterForceCalculationRange">HistogramBins[[Dynamic Filter Bin]:[Dynamic Filter Frequency]]</definedName>
    <definedName name="DynamicFilterSourceColumnRange">'Overall Metrics'!$X$4</definedName>
    <definedName name="DynamicFilterTableName">'Overall Metrics'!#REF!</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45621"/>
</workbook>
</file>

<file path=xl/calcChain.xml><?xml version="1.0" encoding="utf-8"?>
<calcChain xmlns="http://schemas.openxmlformats.org/spreadsheetml/2006/main">
  <c r="C2" i="6" l="1"/>
  <c r="C3" i="6"/>
  <c r="C4" i="6"/>
  <c r="C5" i="6"/>
  <c r="C6" i="6"/>
  <c r="C7" i="6"/>
  <c r="C8" i="6"/>
  <c r="C9" i="6"/>
  <c r="C10" i="6"/>
  <c r="C11" i="6"/>
  <c r="C12" i="6"/>
  <c r="C13" i="6"/>
  <c r="C14" i="6"/>
  <c r="C15" i="6"/>
  <c r="C16" i="6"/>
  <c r="C17" i="6"/>
  <c r="C18" i="6"/>
  <c r="C19" i="6"/>
  <c r="C20" i="6"/>
  <c r="C21" i="6"/>
  <c r="C22" i="6"/>
  <c r="C23" i="6"/>
  <c r="C24" i="6"/>
  <c r="C25" i="6"/>
  <c r="C26" i="6"/>
  <c r="C27" i="6"/>
  <c r="C28" i="6"/>
  <c r="C29" i="6"/>
  <c r="C30" i="6"/>
  <c r="C31" i="6"/>
  <c r="C32" i="6"/>
  <c r="C33" i="6"/>
  <c r="C34" i="6"/>
  <c r="C35" i="6"/>
  <c r="C36" i="6"/>
  <c r="C37" i="6"/>
  <c r="C38" i="6"/>
  <c r="C39" i="6"/>
  <c r="C40" i="6"/>
  <c r="C41" i="6"/>
  <c r="C42" i="6"/>
  <c r="C43" i="6"/>
  <c r="C44" i="6"/>
  <c r="C45" i="6"/>
  <c r="C46" i="6"/>
  <c r="C47" i="6"/>
  <c r="C48" i="6"/>
  <c r="C49" i="6"/>
  <c r="C50" i="6"/>
  <c r="C51" i="6"/>
  <c r="C52" i="6"/>
  <c r="C53" i="6"/>
  <c r="C54" i="6"/>
  <c r="C55" i="6"/>
  <c r="C56" i="6"/>
  <c r="C57" i="6"/>
  <c r="C58" i="6"/>
  <c r="C59" i="6"/>
  <c r="C60" i="6"/>
  <c r="C61" i="6"/>
  <c r="C62" i="6"/>
  <c r="C63" i="6"/>
  <c r="C64" i="6"/>
  <c r="C65" i="6"/>
  <c r="C66" i="6"/>
  <c r="C67" i="6"/>
  <c r="C68" i="6"/>
  <c r="C69" i="6"/>
  <c r="C70" i="6"/>
  <c r="C71" i="6"/>
  <c r="C72" i="6"/>
  <c r="C73" i="6"/>
  <c r="C74" i="6"/>
  <c r="C75" i="6"/>
  <c r="C76" i="6"/>
  <c r="C77" i="6"/>
  <c r="C78" i="6"/>
  <c r="C79" i="6"/>
  <c r="C80" i="6"/>
  <c r="C81" i="6"/>
  <c r="C82" i="6"/>
  <c r="C83" i="6"/>
  <c r="C84" i="6"/>
  <c r="C85" i="6"/>
  <c r="C86" i="6"/>
  <c r="C87" i="6"/>
  <c r="C88" i="6"/>
  <c r="C89" i="6"/>
  <c r="C90" i="6"/>
  <c r="C91" i="6"/>
  <c r="C92" i="6"/>
  <c r="C93" i="6"/>
  <c r="C94" i="6"/>
  <c r="C95" i="6"/>
  <c r="C96" i="6"/>
  <c r="C97" i="6"/>
  <c r="C98" i="6"/>
  <c r="C99" i="6"/>
  <c r="C100" i="6"/>
  <c r="C101" i="6"/>
  <c r="C102" i="6"/>
  <c r="C103" i="6"/>
  <c r="C104" i="6"/>
  <c r="C105" i="6"/>
  <c r="C106" i="6"/>
  <c r="C107" i="6"/>
  <c r="C108" i="6"/>
  <c r="C109" i="6"/>
  <c r="C110" i="6"/>
  <c r="C111" i="6"/>
  <c r="C112" i="6"/>
  <c r="C113" i="6"/>
  <c r="B130" i="7"/>
  <c r="B129" i="7"/>
  <c r="P45" i="7"/>
  <c r="Q45" i="7" s="1"/>
  <c r="P2" i="7"/>
  <c r="B127" i="7" s="1"/>
  <c r="B141" i="7"/>
  <c r="B144" i="7"/>
  <c r="B143" i="7"/>
  <c r="R45" i="7"/>
  <c r="S45" i="7" s="1"/>
  <c r="R2" i="7"/>
  <c r="B113" i="7"/>
  <c r="B116" i="7"/>
  <c r="B115" i="7"/>
  <c r="N45" i="7"/>
  <c r="O45" i="7" s="1"/>
  <c r="N2" i="7"/>
  <c r="B100" i="7"/>
  <c r="B86" i="7"/>
  <c r="B102" i="7"/>
  <c r="B101" i="7"/>
  <c r="L45" i="7"/>
  <c r="M45" i="7" s="1"/>
  <c r="L2" i="7"/>
  <c r="B99" i="7" s="1"/>
  <c r="B58" i="7"/>
  <c r="B57" i="7"/>
  <c r="B88" i="7"/>
  <c r="B87" i="7"/>
  <c r="J45" i="7"/>
  <c r="K45" i="7" s="1"/>
  <c r="J2" i="7"/>
  <c r="B85" i="7" s="1"/>
  <c r="B74" i="7"/>
  <c r="B73" i="7"/>
  <c r="H45" i="7"/>
  <c r="I45" i="7" s="1"/>
  <c r="H2" i="7"/>
  <c r="B71" i="7" s="1"/>
  <c r="B60" i="7"/>
  <c r="B59" i="7"/>
  <c r="F45" i="7"/>
  <c r="G45" i="7" s="1"/>
  <c r="F2" i="7"/>
  <c r="B44" i="7"/>
  <c r="B43" i="7"/>
  <c r="B46" i="7"/>
  <c r="B45" i="7"/>
  <c r="T2" i="7"/>
  <c r="T45" i="7"/>
  <c r="B142" i="7" l="1"/>
  <c r="B72" i="7"/>
  <c r="B128" i="7"/>
  <c r="B114" i="7"/>
  <c r="X2" i="7"/>
  <c r="P3" i="7" s="1"/>
  <c r="P4" i="7" s="1"/>
  <c r="P5" i="7" s="1"/>
  <c r="P6" i="7" s="1"/>
  <c r="P7" i="7" s="1"/>
  <c r="P8" i="7" s="1"/>
  <c r="P9" i="7" s="1"/>
  <c r="P10" i="7" s="1"/>
  <c r="P11" i="7" s="1"/>
  <c r="P12" i="7" s="1"/>
  <c r="P13" i="7" s="1"/>
  <c r="P14" i="7" s="1"/>
  <c r="P15" i="7" s="1"/>
  <c r="P16" i="7" s="1"/>
  <c r="P17" i="7" s="1"/>
  <c r="P18" i="7" s="1"/>
  <c r="P19" i="7" s="1"/>
  <c r="P20" i="7" s="1"/>
  <c r="P21" i="7" s="1"/>
  <c r="P22" i="7" s="1"/>
  <c r="P23" i="7" s="1"/>
  <c r="P24" i="7" s="1"/>
  <c r="P25" i="7" s="1"/>
  <c r="P26" i="7" s="1"/>
  <c r="P27" i="7" s="1"/>
  <c r="P28" i="7" s="1"/>
  <c r="P29" i="7" s="1"/>
  <c r="P30" i="7" s="1"/>
  <c r="P31" i="7" s="1"/>
  <c r="P32" i="7" s="1"/>
  <c r="P33" i="7" s="1"/>
  <c r="P34" i="7" s="1"/>
  <c r="P35" i="7" s="1"/>
  <c r="P36" i="7" s="1"/>
  <c r="P37" i="7" s="1"/>
  <c r="P38" i="7" s="1"/>
  <c r="P39" i="7" s="1"/>
  <c r="P40" i="7" s="1"/>
  <c r="P41" i="7" s="1"/>
  <c r="P42" i="7" s="1"/>
  <c r="P43" i="7" s="1"/>
  <c r="P44" i="7" s="1"/>
  <c r="D45" i="7"/>
  <c r="E45" i="7" s="1"/>
  <c r="D2" i="7"/>
  <c r="U45" i="7"/>
  <c r="Q3" i="7" l="1"/>
  <c r="Q2" i="7"/>
  <c r="R3" i="7"/>
  <c r="R4" i="7" s="1"/>
  <c r="S3" i="7" s="1"/>
  <c r="T3" i="7"/>
  <c r="L3" i="7"/>
  <c r="M2" i="7" s="1"/>
  <c r="N3" i="7"/>
  <c r="H3" i="7"/>
  <c r="J3" i="7"/>
  <c r="D3" i="7"/>
  <c r="D4" i="7" s="1"/>
  <c r="E3" i="7" s="1"/>
  <c r="F3" i="7"/>
  <c r="U2" i="7"/>
  <c r="Q5" i="7" l="1"/>
  <c r="Q4" i="7"/>
  <c r="S2" i="7"/>
  <c r="T4" i="7"/>
  <c r="R5" i="7"/>
  <c r="S4" i="7" s="1"/>
  <c r="N4" i="7"/>
  <c r="O2" i="7"/>
  <c r="L4" i="7"/>
  <c r="L5" i="7" s="1"/>
  <c r="L6" i="7" s="1"/>
  <c r="L7" i="7" s="1"/>
  <c r="L8" i="7" s="1"/>
  <c r="L9" i="7" s="1"/>
  <c r="L10" i="7" s="1"/>
  <c r="L11" i="7" s="1"/>
  <c r="L12" i="7" s="1"/>
  <c r="L13" i="7" s="1"/>
  <c r="L14" i="7" s="1"/>
  <c r="L15" i="7" s="1"/>
  <c r="L16" i="7" s="1"/>
  <c r="L17" i="7" s="1"/>
  <c r="L18" i="7" s="1"/>
  <c r="L19" i="7" s="1"/>
  <c r="L20" i="7" s="1"/>
  <c r="L21" i="7" s="1"/>
  <c r="L22" i="7" s="1"/>
  <c r="L23" i="7" s="1"/>
  <c r="L24" i="7" s="1"/>
  <c r="L25" i="7" s="1"/>
  <c r="L26" i="7" s="1"/>
  <c r="L27" i="7" s="1"/>
  <c r="L28" i="7" s="1"/>
  <c r="L29" i="7" s="1"/>
  <c r="L30" i="7" s="1"/>
  <c r="L31" i="7" s="1"/>
  <c r="L32" i="7" s="1"/>
  <c r="L33" i="7" s="1"/>
  <c r="L34" i="7" s="1"/>
  <c r="L35" i="7" s="1"/>
  <c r="L36" i="7" s="1"/>
  <c r="L37" i="7" s="1"/>
  <c r="L38" i="7" s="1"/>
  <c r="L39" i="7" s="1"/>
  <c r="L40" i="7" s="1"/>
  <c r="L41" i="7" s="1"/>
  <c r="L42" i="7" s="1"/>
  <c r="L43" i="7" s="1"/>
  <c r="L44" i="7" s="1"/>
  <c r="I2" i="7"/>
  <c r="J4" i="7"/>
  <c r="K2" i="7"/>
  <c r="H4" i="7"/>
  <c r="H5" i="7" s="1"/>
  <c r="E2" i="7"/>
  <c r="F4" i="7"/>
  <c r="G2" i="7"/>
  <c r="D5" i="7"/>
  <c r="E4" i="7" s="1"/>
  <c r="U3" i="7"/>
  <c r="Q6" i="7" l="1"/>
  <c r="T5" i="7"/>
  <c r="M3" i="7"/>
  <c r="R6" i="7"/>
  <c r="S5" i="7" s="1"/>
  <c r="I3" i="7"/>
  <c r="N5" i="7"/>
  <c r="O3" i="7"/>
  <c r="M4" i="7"/>
  <c r="M5" i="7"/>
  <c r="M6" i="7"/>
  <c r="J5" i="7"/>
  <c r="K3" i="7"/>
  <c r="H6" i="7"/>
  <c r="I5" i="7" s="1"/>
  <c r="I4" i="7"/>
  <c r="F5" i="7"/>
  <c r="G3" i="7"/>
  <c r="D6" i="7"/>
  <c r="E5" i="7" s="1"/>
  <c r="U4" i="7"/>
  <c r="Q7" i="7" l="1"/>
  <c r="T6" i="7"/>
  <c r="R7" i="7"/>
  <c r="S6" i="7" s="1"/>
  <c r="N6" i="7"/>
  <c r="O4" i="7"/>
  <c r="M7" i="7"/>
  <c r="J6" i="7"/>
  <c r="K4" i="7"/>
  <c r="H7" i="7"/>
  <c r="I6" i="7" s="1"/>
  <c r="F6" i="7"/>
  <c r="G4" i="7"/>
  <c r="D7" i="7"/>
  <c r="E6" i="7" s="1"/>
  <c r="U5" i="7"/>
  <c r="T7" i="7" l="1"/>
  <c r="R8" i="7"/>
  <c r="N7" i="7"/>
  <c r="O5" i="7"/>
  <c r="M8" i="7"/>
  <c r="J7" i="7"/>
  <c r="K6" i="7" s="1"/>
  <c r="K5" i="7"/>
  <c r="H8" i="7"/>
  <c r="F7" i="7"/>
  <c r="G6" i="7" s="1"/>
  <c r="G5" i="7"/>
  <c r="D8" i="7"/>
  <c r="E7" i="7" s="1"/>
  <c r="U6" i="7"/>
  <c r="Q9" i="7" l="1"/>
  <c r="Q8" i="7"/>
  <c r="T8" i="7"/>
  <c r="R9" i="7"/>
  <c r="S7" i="7"/>
  <c r="N8" i="7"/>
  <c r="O6" i="7"/>
  <c r="M9" i="7"/>
  <c r="J8" i="7"/>
  <c r="K7" i="7" s="1"/>
  <c r="H9" i="7"/>
  <c r="I8" i="7" s="1"/>
  <c r="I7" i="7"/>
  <c r="F8" i="7"/>
  <c r="D9" i="7"/>
  <c r="E8" i="7" s="1"/>
  <c r="U7" i="7"/>
  <c r="Q10" i="7" l="1"/>
  <c r="T9" i="7"/>
  <c r="R10" i="7"/>
  <c r="S9" i="7" s="1"/>
  <c r="S8" i="7"/>
  <c r="N9" i="7"/>
  <c r="O8" i="7" s="1"/>
  <c r="O7" i="7"/>
  <c r="M10" i="7"/>
  <c r="J9" i="7"/>
  <c r="K8" i="7" s="1"/>
  <c r="H10" i="7"/>
  <c r="I9" i="7" s="1"/>
  <c r="F9" i="7"/>
  <c r="G8" i="7" s="1"/>
  <c r="G7" i="7"/>
  <c r="D10" i="7"/>
  <c r="E9" i="7" s="1"/>
  <c r="U8" i="7"/>
  <c r="Q11" i="7" l="1"/>
  <c r="T10" i="7"/>
  <c r="R11" i="7"/>
  <c r="S10" i="7" s="1"/>
  <c r="N10" i="7"/>
  <c r="O9" i="7" s="1"/>
  <c r="M11" i="7"/>
  <c r="J10" i="7"/>
  <c r="K9" i="7" s="1"/>
  <c r="H11" i="7"/>
  <c r="I10" i="7" s="1"/>
  <c r="F10" i="7"/>
  <c r="G9" i="7" s="1"/>
  <c r="D11" i="7"/>
  <c r="E10" i="7" s="1"/>
  <c r="U9" i="7"/>
  <c r="Q12" i="7" l="1"/>
  <c r="T11" i="7"/>
  <c r="R12" i="7"/>
  <c r="S11" i="7" s="1"/>
  <c r="N11" i="7"/>
  <c r="O10" i="7" s="1"/>
  <c r="M12" i="7"/>
  <c r="J11" i="7"/>
  <c r="K10" i="7" s="1"/>
  <c r="H12" i="7"/>
  <c r="I11" i="7" s="1"/>
  <c r="F11" i="7"/>
  <c r="G10" i="7" s="1"/>
  <c r="D12" i="7"/>
  <c r="E11" i="7" s="1"/>
  <c r="U10" i="7"/>
  <c r="Q13" i="7" l="1"/>
  <c r="T12" i="7"/>
  <c r="R13" i="7"/>
  <c r="S12" i="7" s="1"/>
  <c r="N12" i="7"/>
  <c r="O11" i="7" s="1"/>
  <c r="M13" i="7"/>
  <c r="J12" i="7"/>
  <c r="K11" i="7" s="1"/>
  <c r="H13" i="7"/>
  <c r="I12" i="7" s="1"/>
  <c r="F12" i="7"/>
  <c r="G11" i="7" s="1"/>
  <c r="D13" i="7"/>
  <c r="E12" i="7" s="1"/>
  <c r="U11" i="7"/>
  <c r="Q14" i="7" l="1"/>
  <c r="T13" i="7"/>
  <c r="R14" i="7"/>
  <c r="S13" i="7" s="1"/>
  <c r="N13" i="7"/>
  <c r="O12" i="7" s="1"/>
  <c r="M14" i="7"/>
  <c r="J13" i="7"/>
  <c r="K12" i="7" s="1"/>
  <c r="H14" i="7"/>
  <c r="I13" i="7" s="1"/>
  <c r="F13" i="7"/>
  <c r="G12" i="7" s="1"/>
  <c r="D14" i="7"/>
  <c r="E13" i="7" s="1"/>
  <c r="U12" i="7"/>
  <c r="Q15" i="7" l="1"/>
  <c r="T14" i="7"/>
  <c r="R15" i="7"/>
  <c r="N14" i="7"/>
  <c r="O13" i="7" s="1"/>
  <c r="M15" i="7"/>
  <c r="J14" i="7"/>
  <c r="K13" i="7" s="1"/>
  <c r="H15" i="7"/>
  <c r="I14" i="7" s="1"/>
  <c r="F14" i="7"/>
  <c r="G13" i="7" s="1"/>
  <c r="D15" i="7"/>
  <c r="E14" i="7" s="1"/>
  <c r="U13" i="7"/>
  <c r="Q16" i="7" l="1"/>
  <c r="T15" i="7"/>
  <c r="R16" i="7"/>
  <c r="S15" i="7" s="1"/>
  <c r="S14" i="7"/>
  <c r="N15" i="7"/>
  <c r="O14" i="7" s="1"/>
  <c r="M16" i="7"/>
  <c r="J15" i="7"/>
  <c r="K14" i="7" s="1"/>
  <c r="H16" i="7"/>
  <c r="I15" i="7" s="1"/>
  <c r="F15" i="7"/>
  <c r="G14" i="7" s="1"/>
  <c r="D16" i="7"/>
  <c r="E15" i="7" s="1"/>
  <c r="U14" i="7"/>
  <c r="Q17" i="7" l="1"/>
  <c r="T16" i="7"/>
  <c r="R17" i="7"/>
  <c r="N16" i="7"/>
  <c r="O15" i="7" s="1"/>
  <c r="M17" i="7"/>
  <c r="J16" i="7"/>
  <c r="K15" i="7" s="1"/>
  <c r="H17" i="7"/>
  <c r="I16" i="7" s="1"/>
  <c r="F16" i="7"/>
  <c r="G15" i="7" s="1"/>
  <c r="D17" i="7"/>
  <c r="E16" i="7" s="1"/>
  <c r="U15" i="7"/>
  <c r="Q18" i="7" l="1"/>
  <c r="T17" i="7"/>
  <c r="R18" i="7"/>
  <c r="S16" i="7"/>
  <c r="N17" i="7"/>
  <c r="O16" i="7" s="1"/>
  <c r="M18" i="7"/>
  <c r="J17" i="7"/>
  <c r="K16" i="7" s="1"/>
  <c r="H18" i="7"/>
  <c r="I17" i="7" s="1"/>
  <c r="F17" i="7"/>
  <c r="G16" i="7" s="1"/>
  <c r="D18" i="7"/>
  <c r="E17" i="7" s="1"/>
  <c r="U16" i="7"/>
  <c r="Q19" i="7" l="1"/>
  <c r="T18" i="7"/>
  <c r="R19" i="7"/>
  <c r="S18" i="7" s="1"/>
  <c r="S17" i="7"/>
  <c r="N18" i="7"/>
  <c r="O17" i="7" s="1"/>
  <c r="M19" i="7"/>
  <c r="J18" i="7"/>
  <c r="K17" i="7" s="1"/>
  <c r="H19" i="7"/>
  <c r="I18" i="7" s="1"/>
  <c r="F18" i="7"/>
  <c r="G17" i="7" s="1"/>
  <c r="D19" i="7"/>
  <c r="E18" i="7" s="1"/>
  <c r="U17" i="7"/>
  <c r="Q20" i="7" l="1"/>
  <c r="T19" i="7"/>
  <c r="R20" i="7"/>
  <c r="S19" i="7" s="1"/>
  <c r="N19" i="7"/>
  <c r="O18" i="7" s="1"/>
  <c r="M20" i="7"/>
  <c r="J19" i="7"/>
  <c r="K18" i="7" s="1"/>
  <c r="H20" i="7"/>
  <c r="I19" i="7" s="1"/>
  <c r="F19" i="7"/>
  <c r="G18" i="7" s="1"/>
  <c r="D20" i="7"/>
  <c r="E19" i="7" s="1"/>
  <c r="U18" i="7"/>
  <c r="Q21" i="7" l="1"/>
  <c r="T20" i="7"/>
  <c r="R21" i="7"/>
  <c r="S20" i="7" s="1"/>
  <c r="N20" i="7"/>
  <c r="O19" i="7" s="1"/>
  <c r="M21" i="7"/>
  <c r="J20" i="7"/>
  <c r="K19" i="7" s="1"/>
  <c r="H21" i="7"/>
  <c r="I20" i="7" s="1"/>
  <c r="F20" i="7"/>
  <c r="G19" i="7" s="1"/>
  <c r="D21" i="7"/>
  <c r="E20" i="7" s="1"/>
  <c r="U19" i="7"/>
  <c r="T21" i="7" l="1"/>
  <c r="R22" i="7"/>
  <c r="S21" i="7" s="1"/>
  <c r="N21" i="7"/>
  <c r="O20" i="7" s="1"/>
  <c r="M22" i="7"/>
  <c r="J21" i="7"/>
  <c r="K20" i="7" s="1"/>
  <c r="H22" i="7"/>
  <c r="I21" i="7" s="1"/>
  <c r="F21" i="7"/>
  <c r="G20" i="7" s="1"/>
  <c r="D22" i="7"/>
  <c r="E21" i="7" s="1"/>
  <c r="U20" i="7"/>
  <c r="Q22" i="7" l="1"/>
  <c r="T22" i="7"/>
  <c r="R23" i="7"/>
  <c r="S22" i="7" s="1"/>
  <c r="N22" i="7"/>
  <c r="O21" i="7" s="1"/>
  <c r="M23" i="7"/>
  <c r="J22" i="7"/>
  <c r="K21" i="7" s="1"/>
  <c r="H23" i="7"/>
  <c r="I22" i="7" s="1"/>
  <c r="F22" i="7"/>
  <c r="G21" i="7" s="1"/>
  <c r="D23" i="7"/>
  <c r="E22" i="7" s="1"/>
  <c r="U21" i="7"/>
  <c r="Q23" i="7" l="1"/>
  <c r="T23" i="7"/>
  <c r="R24" i="7"/>
  <c r="S23" i="7" s="1"/>
  <c r="N23" i="7"/>
  <c r="O22" i="7" s="1"/>
  <c r="M24" i="7"/>
  <c r="J23" i="7"/>
  <c r="K22" i="7" s="1"/>
  <c r="H24" i="7"/>
  <c r="I23" i="7" s="1"/>
  <c r="F23" i="7"/>
  <c r="G22" i="7" s="1"/>
  <c r="D24" i="7"/>
  <c r="E23" i="7" s="1"/>
  <c r="U22" i="7"/>
  <c r="Q24" i="7" l="1"/>
  <c r="T24" i="7"/>
  <c r="R25" i="7"/>
  <c r="S24" i="7" s="1"/>
  <c r="N24" i="7"/>
  <c r="O23" i="7" s="1"/>
  <c r="M25" i="7"/>
  <c r="J24" i="7"/>
  <c r="K23" i="7" s="1"/>
  <c r="H25" i="7"/>
  <c r="I24" i="7" s="1"/>
  <c r="F24" i="7"/>
  <c r="G23" i="7" s="1"/>
  <c r="D25" i="7"/>
  <c r="E24" i="7" s="1"/>
  <c r="U23" i="7"/>
  <c r="Q25" i="7" l="1"/>
  <c r="T25" i="7"/>
  <c r="R26" i="7"/>
  <c r="S25" i="7" s="1"/>
  <c r="N25" i="7"/>
  <c r="O24" i="7" s="1"/>
  <c r="M26" i="7"/>
  <c r="J25" i="7"/>
  <c r="K24" i="7" s="1"/>
  <c r="H26" i="7"/>
  <c r="I25" i="7" s="1"/>
  <c r="F25" i="7"/>
  <c r="G24" i="7" s="1"/>
  <c r="D26" i="7"/>
  <c r="E25" i="7" s="1"/>
  <c r="U24" i="7"/>
  <c r="Q26" i="7" l="1"/>
  <c r="T26" i="7"/>
  <c r="R27" i="7"/>
  <c r="S26" i="7" s="1"/>
  <c r="N26" i="7"/>
  <c r="O25" i="7" s="1"/>
  <c r="M27" i="7"/>
  <c r="J26" i="7"/>
  <c r="K25" i="7" s="1"/>
  <c r="H27" i="7"/>
  <c r="I26" i="7" s="1"/>
  <c r="F26" i="7"/>
  <c r="G25" i="7" s="1"/>
  <c r="D27" i="7"/>
  <c r="E26" i="7" s="1"/>
  <c r="U25" i="7"/>
  <c r="Q27" i="7" l="1"/>
  <c r="T27" i="7"/>
  <c r="R28" i="7"/>
  <c r="S27" i="7" s="1"/>
  <c r="N27" i="7"/>
  <c r="O26" i="7" s="1"/>
  <c r="M28" i="7"/>
  <c r="J27" i="7"/>
  <c r="K26" i="7" s="1"/>
  <c r="H28" i="7"/>
  <c r="I27" i="7" s="1"/>
  <c r="F27" i="7"/>
  <c r="G26" i="7" s="1"/>
  <c r="D28" i="7"/>
  <c r="E27" i="7" s="1"/>
  <c r="U26" i="7"/>
  <c r="Q28" i="7" l="1"/>
  <c r="T28" i="7"/>
  <c r="R29" i="7"/>
  <c r="S28" i="7" s="1"/>
  <c r="N28" i="7"/>
  <c r="O27" i="7" s="1"/>
  <c r="M29" i="7"/>
  <c r="J28" i="7"/>
  <c r="K27" i="7" s="1"/>
  <c r="H29" i="7"/>
  <c r="I28" i="7" s="1"/>
  <c r="F28" i="7"/>
  <c r="G27" i="7" s="1"/>
  <c r="D29" i="7"/>
  <c r="E28" i="7" s="1"/>
  <c r="U27" i="7"/>
  <c r="Q29" i="7" l="1"/>
  <c r="T29" i="7"/>
  <c r="R30" i="7"/>
  <c r="N29" i="7"/>
  <c r="O28" i="7" s="1"/>
  <c r="M30" i="7"/>
  <c r="J29" i="7"/>
  <c r="K28" i="7" s="1"/>
  <c r="H30" i="7"/>
  <c r="I29" i="7" s="1"/>
  <c r="F29" i="7"/>
  <c r="G28" i="7" s="1"/>
  <c r="D30" i="7"/>
  <c r="E29" i="7" s="1"/>
  <c r="U28" i="7"/>
  <c r="Q30" i="7" l="1"/>
  <c r="T30" i="7"/>
  <c r="R31" i="7"/>
  <c r="S30" i="7" s="1"/>
  <c r="S29" i="7"/>
  <c r="N30" i="7"/>
  <c r="O29" i="7" s="1"/>
  <c r="M31" i="7"/>
  <c r="J30" i="7"/>
  <c r="K29" i="7" s="1"/>
  <c r="H31" i="7"/>
  <c r="I30" i="7" s="1"/>
  <c r="F30" i="7"/>
  <c r="G29" i="7" s="1"/>
  <c r="D31" i="7"/>
  <c r="E30" i="7" s="1"/>
  <c r="U29" i="7"/>
  <c r="Q31" i="7" l="1"/>
  <c r="T31" i="7"/>
  <c r="R32" i="7"/>
  <c r="S31" i="7" s="1"/>
  <c r="N31" i="7"/>
  <c r="O30" i="7" s="1"/>
  <c r="M32" i="7"/>
  <c r="J31" i="7"/>
  <c r="K30" i="7" s="1"/>
  <c r="H32" i="7"/>
  <c r="I31" i="7" s="1"/>
  <c r="F31" i="7"/>
  <c r="G30" i="7" s="1"/>
  <c r="D32" i="7"/>
  <c r="E31" i="7" s="1"/>
  <c r="U30" i="7"/>
  <c r="Q32" i="7" l="1"/>
  <c r="T32" i="7"/>
  <c r="R33" i="7"/>
  <c r="N32" i="7"/>
  <c r="O31" i="7" s="1"/>
  <c r="M33" i="7"/>
  <c r="J32" i="7"/>
  <c r="K31" i="7" s="1"/>
  <c r="H33" i="7"/>
  <c r="I32" i="7" s="1"/>
  <c r="F32" i="7"/>
  <c r="G31" i="7" s="1"/>
  <c r="D33" i="7"/>
  <c r="E32" i="7" s="1"/>
  <c r="U31" i="7"/>
  <c r="Q33" i="7" l="1"/>
  <c r="T33" i="7"/>
  <c r="R34" i="7"/>
  <c r="S33" i="7" s="1"/>
  <c r="S32" i="7"/>
  <c r="N33" i="7"/>
  <c r="O32" i="7" s="1"/>
  <c r="M34" i="7"/>
  <c r="J33" i="7"/>
  <c r="K32" i="7" s="1"/>
  <c r="H34" i="7"/>
  <c r="I33" i="7" s="1"/>
  <c r="F33" i="7"/>
  <c r="G32" i="7" s="1"/>
  <c r="D34" i="7"/>
  <c r="E33" i="7" s="1"/>
  <c r="U32" i="7"/>
  <c r="Q34" i="7" l="1"/>
  <c r="T34" i="7"/>
  <c r="R35" i="7"/>
  <c r="S34" i="7" s="1"/>
  <c r="N34" i="7"/>
  <c r="O33" i="7" s="1"/>
  <c r="M35" i="7"/>
  <c r="J34" i="7"/>
  <c r="K33" i="7" s="1"/>
  <c r="H35" i="7"/>
  <c r="I34" i="7" s="1"/>
  <c r="F34" i="7"/>
  <c r="G33" i="7" s="1"/>
  <c r="D35" i="7"/>
  <c r="E34" i="7" s="1"/>
  <c r="U33" i="7"/>
  <c r="Q35" i="7" l="1"/>
  <c r="T35" i="7"/>
  <c r="R36" i="7"/>
  <c r="S35" i="7" s="1"/>
  <c r="N35" i="7"/>
  <c r="O34" i="7" s="1"/>
  <c r="M36" i="7"/>
  <c r="J35" i="7"/>
  <c r="K34" i="7" s="1"/>
  <c r="H36" i="7"/>
  <c r="I35" i="7" s="1"/>
  <c r="F35" i="7"/>
  <c r="G34" i="7" s="1"/>
  <c r="D36" i="7"/>
  <c r="E35" i="7" s="1"/>
  <c r="U34" i="7"/>
  <c r="Q36" i="7" l="1"/>
  <c r="T36" i="7"/>
  <c r="R37" i="7"/>
  <c r="S36" i="7" s="1"/>
  <c r="N36" i="7"/>
  <c r="O35" i="7" s="1"/>
  <c r="M37" i="7"/>
  <c r="J36" i="7"/>
  <c r="K35" i="7" s="1"/>
  <c r="H37" i="7"/>
  <c r="I36" i="7" s="1"/>
  <c r="F36" i="7"/>
  <c r="G35" i="7" s="1"/>
  <c r="D37" i="7"/>
  <c r="E36" i="7" s="1"/>
  <c r="U35" i="7"/>
  <c r="Q37" i="7" l="1"/>
  <c r="T37" i="7"/>
  <c r="R38" i="7"/>
  <c r="S37" i="7" s="1"/>
  <c r="N37" i="7"/>
  <c r="O36" i="7" s="1"/>
  <c r="M38" i="7"/>
  <c r="J37" i="7"/>
  <c r="K36" i="7" s="1"/>
  <c r="H38" i="7"/>
  <c r="I37" i="7" s="1"/>
  <c r="F37" i="7"/>
  <c r="G36" i="7" s="1"/>
  <c r="D38" i="7"/>
  <c r="E37" i="7" s="1"/>
  <c r="U36" i="7"/>
  <c r="Q38" i="7" l="1"/>
  <c r="T38" i="7"/>
  <c r="R39" i="7"/>
  <c r="S38" i="7" s="1"/>
  <c r="N38" i="7"/>
  <c r="O37" i="7" s="1"/>
  <c r="M39" i="7"/>
  <c r="J38" i="7"/>
  <c r="K37" i="7" s="1"/>
  <c r="H39" i="7"/>
  <c r="I38" i="7" s="1"/>
  <c r="F38" i="7"/>
  <c r="G37" i="7" s="1"/>
  <c r="D39" i="7"/>
  <c r="E38" i="7" s="1"/>
  <c r="U37" i="7"/>
  <c r="Q39" i="7" l="1"/>
  <c r="T39" i="7"/>
  <c r="R40" i="7"/>
  <c r="S39" i="7" s="1"/>
  <c r="N39" i="7"/>
  <c r="O38" i="7" s="1"/>
  <c r="M40" i="7"/>
  <c r="J39" i="7"/>
  <c r="K38" i="7" s="1"/>
  <c r="H40" i="7"/>
  <c r="I39" i="7" s="1"/>
  <c r="F39" i="7"/>
  <c r="G38" i="7" s="1"/>
  <c r="D40" i="7"/>
  <c r="E39" i="7" s="1"/>
  <c r="U38" i="7"/>
  <c r="Q40" i="7" l="1"/>
  <c r="T40" i="7"/>
  <c r="R41" i="7"/>
  <c r="S40" i="7" s="1"/>
  <c r="N40" i="7"/>
  <c r="O39" i="7" s="1"/>
  <c r="M41" i="7"/>
  <c r="J40" i="7"/>
  <c r="K39" i="7" s="1"/>
  <c r="H41" i="7"/>
  <c r="I40" i="7" s="1"/>
  <c r="F40" i="7"/>
  <c r="G39" i="7" s="1"/>
  <c r="D41" i="7"/>
  <c r="E40" i="7" s="1"/>
  <c r="U39" i="7"/>
  <c r="Q41" i="7" l="1"/>
  <c r="T41" i="7"/>
  <c r="R42" i="7"/>
  <c r="S41" i="7" s="1"/>
  <c r="N41" i="7"/>
  <c r="O40" i="7" s="1"/>
  <c r="M42" i="7"/>
  <c r="J41" i="7"/>
  <c r="K40" i="7" s="1"/>
  <c r="H42" i="7"/>
  <c r="I41" i="7" s="1"/>
  <c r="F41" i="7"/>
  <c r="G40" i="7" s="1"/>
  <c r="D42" i="7"/>
  <c r="E41" i="7" s="1"/>
  <c r="U40" i="7"/>
  <c r="Q44" i="7" l="1"/>
  <c r="Q42" i="7"/>
  <c r="T42" i="7"/>
  <c r="R43" i="7"/>
  <c r="S42" i="7" s="1"/>
  <c r="N42" i="7"/>
  <c r="O41" i="7" s="1"/>
  <c r="M43" i="7"/>
  <c r="M44" i="7"/>
  <c r="J42" i="7"/>
  <c r="K41" i="7" s="1"/>
  <c r="H43" i="7"/>
  <c r="I42" i="7" s="1"/>
  <c r="F42" i="7"/>
  <c r="G41" i="7" s="1"/>
  <c r="D43" i="7"/>
  <c r="E42" i="7" s="1"/>
  <c r="U41" i="7"/>
  <c r="Q43" i="7" l="1"/>
  <c r="T43" i="7"/>
  <c r="R44" i="7"/>
  <c r="S44" i="7" s="1"/>
  <c r="N43" i="7"/>
  <c r="O42" i="7" s="1"/>
  <c r="J43" i="7"/>
  <c r="K42" i="7" s="1"/>
  <c r="H44" i="7"/>
  <c r="I44" i="7" s="1"/>
  <c r="F43" i="7"/>
  <c r="G42" i="7" s="1"/>
  <c r="D44" i="7"/>
  <c r="E44" i="7" s="1"/>
  <c r="U42" i="7"/>
  <c r="S43" i="7" l="1"/>
  <c r="T44" i="7"/>
  <c r="N44" i="7"/>
  <c r="O44" i="7" s="1"/>
  <c r="J44" i="7"/>
  <c r="K44" i="7" s="1"/>
  <c r="I43" i="7"/>
  <c r="F44" i="7"/>
  <c r="G44" i="7" s="1"/>
  <c r="E43" i="7"/>
  <c r="U44" i="7"/>
  <c r="O43" i="7" l="1"/>
  <c r="K43" i="7"/>
  <c r="G43" i="7"/>
  <c r="U43" i="7"/>
</calcChain>
</file>

<file path=xl/comments1.xml><?xml version="1.0" encoding="utf-8"?>
<comments xmlns="http://schemas.openxmlformats.org/spreadsheetml/2006/main">
  <authors>
    <author>TonyAdmin</author>
    <author>Tony</author>
    <author>Tony C.</author>
  </authors>
  <commentList>
    <comment ref="A2" authorId="0">
      <text>
        <r>
          <rPr>
            <b/>
            <sz val="8"/>
            <color indexed="81"/>
            <rFont val="Tahoma"/>
            <family val="2"/>
          </rPr>
          <t xml:space="preserve">Vertex 1 Name
</t>
        </r>
        <r>
          <rPr>
            <sz val="8"/>
            <color indexed="81"/>
            <rFont val="Tahoma"/>
            <family val="2"/>
          </rPr>
          <t xml:space="preserve">
Enter the name of the edge's first vertex.
</t>
        </r>
        <r>
          <rPr>
            <u/>
            <sz val="8"/>
            <color indexed="81"/>
            <rFont val="Tahoma"/>
            <family val="2"/>
          </rPr>
          <t>Worksheet Overview</t>
        </r>
        <r>
          <rPr>
            <sz val="8"/>
            <color indexed="81"/>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sz val="8"/>
            <color indexed="81"/>
            <rFont val="Tahoma"/>
            <family val="2"/>
          </rPr>
          <t>Formulas</t>
        </r>
        <r>
          <rPr>
            <sz val="8"/>
            <color indexed="81"/>
            <rFont val="Tahoma"/>
            <family val="2"/>
          </rPr>
          <t xml:space="preserve">
This column is formatted as Text, which causes formulas to be ignored.  If you want to use an Excel formula in this column, you must change the column format to General.
</t>
        </r>
        <r>
          <rPr>
            <u/>
            <sz val="8"/>
            <color indexed="81"/>
            <rFont val="Tahoma"/>
            <family val="2"/>
          </rPr>
          <t>Frozen Columns</t>
        </r>
        <r>
          <rPr>
            <sz val="8"/>
            <color indexed="81"/>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color indexed="81"/>
            <rFont val="Tahoma"/>
            <family val="2"/>
          </rPr>
          <t xml:space="preserve">Vertex 2 Name
</t>
        </r>
        <r>
          <rPr>
            <sz val="8"/>
            <color indexed="81"/>
            <rFont val="Tahoma"/>
            <family val="2"/>
          </rPr>
          <t xml:space="preserve">
Enter the name of the edge's second vertex.
</t>
        </r>
        <r>
          <rPr>
            <u/>
            <sz val="8"/>
            <color indexed="81"/>
            <rFont val="Tahoma"/>
            <family val="2"/>
          </rPr>
          <t>Formulas</t>
        </r>
        <r>
          <rPr>
            <sz val="8"/>
            <color indexed="81"/>
            <rFont val="Tahoma"/>
            <family val="2"/>
          </rPr>
          <t xml:space="preserve">
This column is formatted as Text, which causes formulas to be ignored.  If you want to use an Excel formula in this column, you must change the column format to General.
</t>
        </r>
        <r>
          <rPr>
            <u/>
            <sz val="8"/>
            <color indexed="81"/>
            <rFont val="Tahoma"/>
            <family val="2"/>
          </rPr>
          <t>Frozen Columns</t>
        </r>
        <r>
          <rPr>
            <sz val="8"/>
            <color indexed="81"/>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color indexed="81"/>
            <rFont val="Tahoma"/>
            <family val="2"/>
          </rPr>
          <t xml:space="preserve">Edge Color
</t>
        </r>
        <r>
          <rPr>
            <sz val="8"/>
            <color indexed="81"/>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color indexed="81"/>
            <rFont val="Tahoma"/>
            <family val="2"/>
          </rPr>
          <t xml:space="preserve">Edge Width
</t>
        </r>
        <r>
          <rPr>
            <sz val="8"/>
            <color indexed="81"/>
            <rFont val="Tahoma"/>
            <family val="2"/>
          </rPr>
          <t xml:space="preserve">
Enter an optional edge width between 1 and 10.</t>
        </r>
      </text>
    </comment>
    <comment ref="E2" authorId="1">
      <text>
        <r>
          <rPr>
            <b/>
            <sz val="8"/>
            <color indexed="81"/>
            <rFont val="Tahoma"/>
            <family val="2"/>
          </rPr>
          <t>Edge Style</t>
        </r>
        <r>
          <rPr>
            <b/>
            <sz val="9"/>
            <color indexed="81"/>
            <rFont val="Tahoma"/>
            <charset val="1"/>
          </rPr>
          <t xml:space="preserve">
</t>
        </r>
        <r>
          <rPr>
            <sz val="8"/>
            <color indexed="81"/>
            <rFont val="Tahoma"/>
            <family val="2"/>
          </rPr>
          <t xml:space="preserve">Select an optional edge style.
</t>
        </r>
        <r>
          <rPr>
            <u/>
            <sz val="8"/>
            <color indexed="81"/>
            <rFont val="Tahoma"/>
            <family val="2"/>
          </rPr>
          <t>Formulas</t>
        </r>
        <r>
          <rPr>
            <sz val="8"/>
            <color indexed="81"/>
            <rFont val="Tahoma"/>
            <family val="2"/>
          </rPr>
          <t xml:space="preserve">
If you are using Excel formulas to compute the styles, you may find it helpful to use the numerical options instead of text:
1 = Solid
2 = Dash
3 = Dot
4 = Dash Dot
5 = Dash Dot Dot
</t>
        </r>
        <r>
          <rPr>
            <u/>
            <sz val="8"/>
            <color indexed="81"/>
            <rFont val="Tahoma"/>
            <family val="2"/>
          </rPr>
          <t>Pasting</t>
        </r>
        <r>
          <rPr>
            <sz val="8"/>
            <color indexed="81"/>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color indexed="81"/>
            <rFont val="Tahoma"/>
            <family val="2"/>
          </rPr>
          <t xml:space="preserve">
</t>
        </r>
        <r>
          <rPr>
            <sz val="8"/>
            <color indexed="81"/>
            <rFont val="Tahoma"/>
            <family val="2"/>
          </rPr>
          <t xml:space="preserve">
</t>
        </r>
      </text>
    </comment>
    <comment ref="F2" authorId="0">
      <text>
        <r>
          <rPr>
            <b/>
            <sz val="8"/>
            <color indexed="81"/>
            <rFont val="Tahoma"/>
            <family val="2"/>
          </rPr>
          <t xml:space="preserve">Edge Opacity
</t>
        </r>
        <r>
          <rPr>
            <sz val="8"/>
            <color indexed="81"/>
            <rFont val="Tahoma"/>
            <family val="2"/>
          </rPr>
          <t xml:space="preserve">
Enter an optional edge opacity between 0 (transparent) and 100 (opaque).</t>
        </r>
      </text>
    </comment>
    <comment ref="G2" authorId="0">
      <text>
        <r>
          <rPr>
            <b/>
            <sz val="8"/>
            <color indexed="81"/>
            <rFont val="Tahoma"/>
            <family val="2"/>
          </rPr>
          <t xml:space="preserve">Edge Visibility
</t>
        </r>
        <r>
          <rPr>
            <sz val="8"/>
            <color indexed="81"/>
            <rFont val="Tahoma"/>
            <family val="2"/>
          </rPr>
          <t xml:space="preserve">
Select an optional edge visibility.
</t>
        </r>
        <r>
          <rPr>
            <b/>
            <sz val="8"/>
            <color indexed="81"/>
            <rFont val="Tahoma"/>
            <family val="2"/>
          </rPr>
          <t>Show</t>
        </r>
        <r>
          <rPr>
            <sz val="8"/>
            <color indexed="81"/>
            <rFont val="Tahoma"/>
            <family val="2"/>
          </rPr>
          <t xml:space="preserve">
Show the edge when the graph is refreshed.  This is the default.
</t>
        </r>
        <r>
          <rPr>
            <b/>
            <sz val="8"/>
            <color indexed="81"/>
            <rFont val="Tahoma"/>
            <family val="2"/>
          </rPr>
          <t>Skip</t>
        </r>
        <r>
          <rPr>
            <sz val="8"/>
            <color indexed="81"/>
            <rFont val="Tahoma"/>
            <family val="2"/>
          </rPr>
          <t xml:space="preserve">
Skip the edge row.
</t>
        </r>
        <r>
          <rPr>
            <b/>
            <sz val="8"/>
            <color indexed="81"/>
            <rFont val="Tahoma"/>
            <family val="2"/>
          </rPr>
          <t>Hide</t>
        </r>
        <r>
          <rPr>
            <sz val="8"/>
            <color indexed="81"/>
            <rFont val="Tahoma"/>
            <family val="2"/>
          </rPr>
          <t xml:space="preserve">
Use the edge when laying out the graph but then hide it.
</t>
        </r>
        <r>
          <rPr>
            <u/>
            <sz val="8"/>
            <color indexed="81"/>
            <rFont val="Tahoma"/>
            <family val="2"/>
          </rPr>
          <t>Formulas</t>
        </r>
        <r>
          <rPr>
            <sz val="8"/>
            <color indexed="81"/>
            <rFont val="Tahoma"/>
            <family val="2"/>
          </rPr>
          <t xml:space="preserve">
If you are using Excel formulas to compute the visibilities, you may find it helpful to use the numerical options instead of text:
1 = Show
0 = Skip
2 = Hide
</t>
        </r>
        <r>
          <rPr>
            <u/>
            <sz val="8"/>
            <color indexed="81"/>
            <rFont val="Tahoma"/>
            <family val="2"/>
          </rPr>
          <t>Pasting</t>
        </r>
        <r>
          <rPr>
            <sz val="8"/>
            <color indexed="81"/>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color indexed="81"/>
            <rFont val="Tahoma"/>
            <family val="2"/>
          </rPr>
          <t xml:space="preserve">Edge Label
</t>
        </r>
        <r>
          <rPr>
            <sz val="8"/>
            <color indexed="81"/>
            <rFont val="Tahoma"/>
            <family val="2"/>
          </rPr>
          <t xml:space="preserve">Enter an optional edge label.
</t>
        </r>
        <r>
          <rPr>
            <u/>
            <sz val="8"/>
            <color indexed="81"/>
            <rFont val="Tahoma"/>
            <family val="2"/>
          </rPr>
          <t>Formulas</t>
        </r>
        <r>
          <rPr>
            <sz val="8"/>
            <color indexed="81"/>
            <rFont val="Tahoma"/>
            <family val="2"/>
          </rPr>
          <t xml:space="preserve">
This column is formatted as Text, which causes formulas to be ignored.  If you want to use an Excel formula in this column, you must change the column format to General.
</t>
        </r>
      </text>
    </comment>
    <comment ref="I2" authorId="1">
      <text>
        <r>
          <rPr>
            <b/>
            <sz val="8"/>
            <color indexed="81"/>
            <rFont val="Tahoma"/>
            <family val="2"/>
          </rPr>
          <t xml:space="preserve">Edge Label Text Color
</t>
        </r>
        <r>
          <rPr>
            <sz val="8"/>
            <color indexed="81"/>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color indexed="81"/>
            <rFont val="Tahoma"/>
            <family val="2"/>
          </rPr>
          <t xml:space="preserve">Edge Label Font Size
</t>
        </r>
        <r>
          <rPr>
            <sz val="8"/>
            <color indexed="81"/>
            <rFont val="Tahoma"/>
            <family val="2"/>
          </rPr>
          <t>Enter an optional label font size between 8 and 72.</t>
        </r>
        <r>
          <rPr>
            <b/>
            <sz val="8"/>
            <color indexed="81"/>
            <rFont val="Tahoma"/>
            <family val="2"/>
          </rPr>
          <t xml:space="preserve">
</t>
        </r>
      </text>
    </comment>
    <comment ref="K2" authorId="1">
      <text>
        <r>
          <rPr>
            <b/>
            <sz val="8"/>
            <color indexed="81"/>
            <rFont val="Tahoma"/>
            <family val="2"/>
          </rPr>
          <t xml:space="preserve">Edge Reciprocated?
</t>
        </r>
        <r>
          <rPr>
            <sz val="8"/>
            <color indexed="81"/>
            <rFont val="Tahoma"/>
            <family val="2"/>
          </rPr>
          <t xml:space="preserve">
You can tell NodeXL to calculate this and other graph metrics by going to NodeXL, Analysis, Graph Metrics in the Ribbon.</t>
        </r>
        <r>
          <rPr>
            <sz val="9"/>
            <color indexed="81"/>
            <rFont val="Tahoma"/>
            <charset val="1"/>
          </rPr>
          <t xml:space="preserve">
</t>
        </r>
      </text>
    </comment>
    <comment ref="L2" authorId="0">
      <text>
        <r>
          <rPr>
            <b/>
            <sz val="8"/>
            <color indexed="81"/>
            <rFont val="Tahoma"/>
            <family val="2"/>
          </rPr>
          <t xml:space="preserve">Edge ID
</t>
        </r>
        <r>
          <rPr>
            <sz val="8"/>
            <color indexed="81"/>
            <rFont val="Tahoma"/>
            <family val="2"/>
          </rPr>
          <t>This is a unique ID that gets filled in automatically.  Do not edit this column.</t>
        </r>
      </text>
    </comment>
    <comment ref="N2" authorId="0">
      <text>
        <r>
          <rPr>
            <b/>
            <sz val="8"/>
            <color indexed="81"/>
            <rFont val="Tahoma"/>
            <family val="2"/>
          </rPr>
          <t xml:space="preserve">How to Add Your Own Columns
</t>
        </r>
        <r>
          <rPr>
            <sz val="8"/>
            <color indexed="81"/>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color indexed="81"/>
            <rFont val="Tahoma"/>
            <family val="2"/>
          </rPr>
          <t xml:space="preserve">
</t>
        </r>
        <r>
          <rPr>
            <sz val="8"/>
            <color indexed="81"/>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color indexed="81"/>
            <rFont val="Tahoma"/>
            <family val="2"/>
          </rPr>
          <t xml:space="preserve">Vertex Name
</t>
        </r>
        <r>
          <rPr>
            <sz val="8"/>
            <color indexed="81"/>
            <rFont val="Tahoma"/>
            <family val="2"/>
          </rPr>
          <t xml:space="preserve">
Enter the name of the vertex.
</t>
        </r>
        <r>
          <rPr>
            <u/>
            <sz val="8"/>
            <color indexed="81"/>
            <rFont val="Tahoma"/>
            <family val="2"/>
          </rPr>
          <t>Worksheet Overview</t>
        </r>
        <r>
          <rPr>
            <sz val="8"/>
            <color indexed="81"/>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sz val="8"/>
            <color indexed="81"/>
            <rFont val="Tahoma"/>
            <family val="2"/>
          </rPr>
          <t>Isolated Vertices</t>
        </r>
        <r>
          <rPr>
            <sz val="8"/>
            <color indexed="81"/>
            <rFont val="Tahoma"/>
            <family val="2"/>
          </rPr>
          <t xml:space="preserve">
To add an isolated vertex that is not connected to any edges, enter it on this worksheet and set its Visibility cell to "Show."
</t>
        </r>
        <r>
          <rPr>
            <u/>
            <sz val="8"/>
            <color indexed="81"/>
            <rFont val="Tahoma"/>
            <family val="2"/>
          </rPr>
          <t>Formulas</t>
        </r>
        <r>
          <rPr>
            <sz val="8"/>
            <color indexed="81"/>
            <rFont val="Tahoma"/>
            <family val="2"/>
          </rPr>
          <t xml:space="preserve">
This column is formatted as Text, which causes formulas to be ignored.  If you want to use an Excel formula in this column, you must change the column format to General.
</t>
        </r>
        <r>
          <rPr>
            <u/>
            <sz val="8"/>
            <color indexed="81"/>
            <rFont val="Tahoma"/>
            <family val="2"/>
          </rPr>
          <t>Frozen Column</t>
        </r>
        <r>
          <rPr>
            <sz val="8"/>
            <color indexed="81"/>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color indexed="81"/>
            <rFont val="Tahoma"/>
            <family val="2"/>
          </rPr>
          <t xml:space="preserve">Vertex Color
</t>
        </r>
        <r>
          <rPr>
            <sz val="8"/>
            <color indexed="81"/>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color indexed="81"/>
            <rFont val="Tahoma"/>
            <family val="2"/>
          </rPr>
          <t xml:space="preserve">Vertex Shape
</t>
        </r>
        <r>
          <rPr>
            <sz val="8"/>
            <color indexed="81"/>
            <rFont val="Tahoma"/>
            <family val="2"/>
          </rPr>
          <t xml:space="preserve">
Select an optional vertex shape.
</t>
        </r>
        <r>
          <rPr>
            <u/>
            <sz val="8"/>
            <color indexed="81"/>
            <rFont val="Tahoma"/>
            <family val="2"/>
          </rPr>
          <t>Formulas</t>
        </r>
        <r>
          <rPr>
            <sz val="8"/>
            <color indexed="81"/>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sz val="8"/>
            <color indexed="81"/>
            <rFont val="Tahoma"/>
            <family val="2"/>
          </rPr>
          <t>Pasting</t>
        </r>
        <r>
          <rPr>
            <sz val="8"/>
            <color indexed="81"/>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color indexed="81"/>
            <rFont val="Tahoma"/>
            <family val="2"/>
          </rPr>
          <t xml:space="preserve">Vertex Size
</t>
        </r>
        <r>
          <rPr>
            <sz val="8"/>
            <color indexed="81"/>
            <rFont val="Tahoma"/>
            <family val="2"/>
          </rPr>
          <t xml:space="preserve">
Enter an optional vertex size between 1 and 1,000.</t>
        </r>
      </text>
    </comment>
    <comment ref="E2" authorId="0">
      <text>
        <r>
          <rPr>
            <b/>
            <sz val="8"/>
            <color indexed="81"/>
            <rFont val="Tahoma"/>
            <family val="2"/>
          </rPr>
          <t xml:space="preserve">Vertex Opacity
</t>
        </r>
        <r>
          <rPr>
            <sz val="8"/>
            <color indexed="81"/>
            <rFont val="Tahoma"/>
            <family val="2"/>
          </rPr>
          <t xml:space="preserve">
Enter an optional vertex opacity between 0 (transparent) and 100 (opaque).</t>
        </r>
      </text>
    </comment>
    <comment ref="F2" authorId="0">
      <text>
        <r>
          <rPr>
            <b/>
            <sz val="8"/>
            <color indexed="81"/>
            <rFont val="Tahoma"/>
            <family val="2"/>
          </rPr>
          <t>Vertex Image File</t>
        </r>
        <r>
          <rPr>
            <sz val="8"/>
            <color indexed="81"/>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color indexed="81"/>
            <rFont val="Tahoma"/>
            <family val="2"/>
          </rPr>
          <t xml:space="preserve">Vertex Visibility
</t>
        </r>
        <r>
          <rPr>
            <sz val="8"/>
            <color indexed="81"/>
            <rFont val="Tahoma"/>
            <family val="2"/>
          </rPr>
          <t xml:space="preserve">
Select an optional vertex visibility
</t>
        </r>
        <r>
          <rPr>
            <b/>
            <sz val="8"/>
            <color indexed="81"/>
            <rFont val="Tahoma"/>
            <family val="2"/>
          </rPr>
          <t>Show if in an Edge</t>
        </r>
        <r>
          <rPr>
            <sz val="8"/>
            <color indexed="81"/>
            <rFont val="Tahoma"/>
            <family val="2"/>
          </rPr>
          <t xml:space="preserve">
Show the vertex when the graph is refreshed if it is part of an edge.  Otherwise, ignore the vertex row.  This is the default.
</t>
        </r>
        <r>
          <rPr>
            <b/>
            <sz val="8"/>
            <color indexed="81"/>
            <rFont val="Tahoma"/>
            <family val="2"/>
          </rPr>
          <t>Skip</t>
        </r>
        <r>
          <rPr>
            <sz val="8"/>
            <color indexed="81"/>
            <rFont val="Tahoma"/>
            <family val="2"/>
          </rPr>
          <t xml:space="preserve">
Skip the vertex row and any edge rows that use the vertex.
</t>
        </r>
        <r>
          <rPr>
            <b/>
            <sz val="8"/>
            <color indexed="81"/>
            <rFont val="Tahoma"/>
            <family val="2"/>
          </rPr>
          <t>Hide</t>
        </r>
        <r>
          <rPr>
            <sz val="8"/>
            <color indexed="81"/>
            <rFont val="Tahoma"/>
            <family val="2"/>
          </rPr>
          <t xml:space="preserve">
If the vertex is part of an edge, use it when laying out the graph but then hide it.  Otherwise, ignore the vertex row.
</t>
        </r>
        <r>
          <rPr>
            <b/>
            <sz val="8"/>
            <color indexed="81"/>
            <rFont val="Tahoma"/>
            <family val="2"/>
          </rPr>
          <t>Show</t>
        </r>
        <r>
          <rPr>
            <sz val="8"/>
            <color indexed="81"/>
            <rFont val="Tahoma"/>
            <family val="2"/>
          </rPr>
          <t xml:space="preserve">
Show the vertex regardless of whether it is part of an edge.
</t>
        </r>
        <r>
          <rPr>
            <u/>
            <sz val="8"/>
            <color indexed="81"/>
            <rFont val="Tahoma"/>
            <family val="2"/>
          </rPr>
          <t>Formulas</t>
        </r>
        <r>
          <rPr>
            <sz val="8"/>
            <color indexed="81"/>
            <rFont val="Tahoma"/>
            <family val="2"/>
          </rPr>
          <t xml:space="preserve">
If you are using Excel formulas to compute the visibilities, you may find it helpful to use the numerical options instead of text:
1 = Show if in an Edge
0 = Skip
2 = Hide
4 = Show
</t>
        </r>
        <r>
          <rPr>
            <u/>
            <sz val="8"/>
            <color indexed="81"/>
            <rFont val="Tahoma"/>
            <family val="2"/>
          </rPr>
          <t>Pasting</t>
        </r>
        <r>
          <rPr>
            <sz val="8"/>
            <color indexed="81"/>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color indexed="81"/>
            <rFont val="Tahoma"/>
            <family val="2"/>
          </rPr>
          <t xml:space="preserve">Vertex Label
</t>
        </r>
        <r>
          <rPr>
            <sz val="8"/>
            <color indexed="81"/>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sz val="8"/>
            <color indexed="81"/>
            <rFont val="Tahoma"/>
            <family val="2"/>
          </rPr>
          <t>Formulas</t>
        </r>
        <r>
          <rPr>
            <sz val="8"/>
            <color indexed="81"/>
            <rFont val="Tahoma"/>
            <family val="2"/>
          </rPr>
          <t xml:space="preserve">
This column is formatted as Text, which causes formulas to be ignored.  If you want to use an Excel formula in this column, you must change the column format to General.</t>
        </r>
      </text>
    </comment>
    <comment ref="I2" authorId="0">
      <text>
        <r>
          <rPr>
            <b/>
            <sz val="8"/>
            <color indexed="81"/>
            <rFont val="Tahoma"/>
            <family val="2"/>
          </rPr>
          <t xml:space="preserve">Vertex Label Fill Color
</t>
        </r>
        <r>
          <rPr>
            <sz val="8"/>
            <color indexed="81"/>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color indexed="81"/>
            <rFont val="Tahoma"/>
            <family val="2"/>
          </rPr>
          <t xml:space="preserve">Vertex Label Position
</t>
        </r>
        <r>
          <rPr>
            <sz val="8"/>
            <color indexed="81"/>
            <rFont val="Tahoma"/>
            <family val="2"/>
          </rPr>
          <t xml:space="preserve">Select an optional vertex label position.  This is used only when the label annotates the vertex, not when the vertex Shape is Label.  Hover the mouse over the Label column header for more details.
</t>
        </r>
        <r>
          <rPr>
            <u/>
            <sz val="8"/>
            <color indexed="81"/>
            <rFont val="Tahoma"/>
            <family val="2"/>
          </rPr>
          <t>Formulas</t>
        </r>
        <r>
          <rPr>
            <sz val="8"/>
            <color indexed="81"/>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sz val="8"/>
            <color indexed="81"/>
            <rFont val="Tahoma"/>
            <family val="2"/>
          </rPr>
          <t>Pasting</t>
        </r>
        <r>
          <rPr>
            <sz val="8"/>
            <color indexed="81"/>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color indexed="81"/>
            <rFont val="Tahoma"/>
            <family val="2"/>
          </rPr>
          <t xml:space="preserve">Vertex Tooltip
</t>
        </r>
        <r>
          <rPr>
            <sz val="8"/>
            <color indexed="81"/>
            <rFont val="Tahoma"/>
            <family val="2"/>
          </rPr>
          <t xml:space="preserve">
Enter optional text that will pop up when the mouse is hovered over the vertex in the graph pane.
</t>
        </r>
        <r>
          <rPr>
            <u/>
            <sz val="8"/>
            <color indexed="81"/>
            <rFont val="Tahoma"/>
            <family val="2"/>
          </rPr>
          <t>Formulas</t>
        </r>
        <r>
          <rPr>
            <sz val="8"/>
            <color indexed="81"/>
            <rFont val="Tahoma"/>
            <family val="2"/>
          </rPr>
          <t xml:space="preserve">
This column is formatted as Text, which causes formulas to be ignored.  If you want to use an Excel formula in this column, you must change the column format to General.</t>
        </r>
      </text>
    </comment>
    <comment ref="L2" authorId="0">
      <text>
        <r>
          <rPr>
            <b/>
            <sz val="8"/>
            <color indexed="81"/>
            <rFont val="Tahoma"/>
            <family val="2"/>
          </rPr>
          <t xml:space="preserve">Vertex Layout Order
</t>
        </r>
        <r>
          <rPr>
            <sz val="8"/>
            <color indexed="81"/>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color indexed="81"/>
            <rFont val="Tahoma"/>
            <family val="2"/>
          </rPr>
          <t xml:space="preserve">Vertex Location
</t>
        </r>
        <r>
          <rPr>
            <sz val="8"/>
            <color indexed="81"/>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color indexed="81"/>
            <rFont val="Tahoma"/>
            <family val="2"/>
          </rPr>
          <t xml:space="preserve">Vertex Location
</t>
        </r>
        <r>
          <rPr>
            <sz val="8"/>
            <color indexed="81"/>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color indexed="81"/>
            <rFont val="Tahoma"/>
            <family val="2"/>
          </rPr>
          <t xml:space="preserve">Vertex Locked?
</t>
        </r>
        <r>
          <rPr>
            <sz val="8"/>
            <color indexed="81"/>
            <rFont val="Tahoma"/>
            <family val="2"/>
          </rPr>
          <t xml:space="preserve">
Set to Yes to lock the vertex at its current location.
</t>
        </r>
        <r>
          <rPr>
            <u/>
            <sz val="8"/>
            <color indexed="81"/>
            <rFont val="Tahoma"/>
            <family val="2"/>
          </rPr>
          <t>Formulas</t>
        </r>
        <r>
          <rPr>
            <sz val="8"/>
            <color indexed="81"/>
            <rFont val="Tahoma"/>
            <family val="2"/>
          </rPr>
          <t xml:space="preserve">
If you are using Excel formulas to compute the locked values, you may find it helpful to use the numerical options instead of text:
0 = No
1 = Yes
</t>
        </r>
        <r>
          <rPr>
            <u/>
            <sz val="8"/>
            <color indexed="81"/>
            <rFont val="Tahoma"/>
            <family val="2"/>
          </rPr>
          <t xml:space="preserve">Pasting
</t>
        </r>
        <r>
          <rPr>
            <sz val="8"/>
            <color indexed="81"/>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color indexed="81"/>
            <rFont val="Tahoma"/>
            <family val="2"/>
          </rPr>
          <t xml:space="preserve">Vertex Polar R
</t>
        </r>
        <r>
          <rPr>
            <sz val="8"/>
            <color indexed="81"/>
            <rFont val="Tahoma"/>
            <family val="2"/>
          </rPr>
          <t xml:space="preserve">
Enter an optional vertex polar radial coordinate.  This is used only when the Layout is set to Polar or Polar Absolute in the graph pane.
</t>
        </r>
        <r>
          <rPr>
            <u/>
            <sz val="8"/>
            <color indexed="81"/>
            <rFont val="Tahoma"/>
            <family val="2"/>
          </rPr>
          <t>For the Polar Layout</t>
        </r>
        <r>
          <rPr>
            <sz val="8"/>
            <color indexed="81"/>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sz val="8"/>
            <color indexed="81"/>
            <rFont val="Tahoma"/>
            <family val="2"/>
          </rPr>
          <t>For the Polar Absolute Layout</t>
        </r>
        <r>
          <rPr>
            <sz val="8"/>
            <color indexed="81"/>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color indexed="81"/>
            <rFont val="Tahoma"/>
            <family val="2"/>
          </rPr>
          <t xml:space="preserve">Vertex Polar Angle
</t>
        </r>
        <r>
          <rPr>
            <sz val="8"/>
            <color indexed="81"/>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color indexed="81"/>
            <rFont val="Tahoma"/>
            <family val="2"/>
          </rPr>
          <t xml:space="preserve">
</t>
        </r>
      </text>
    </comment>
    <comment ref="R2" authorId="0">
      <text>
        <r>
          <rPr>
            <b/>
            <sz val="8"/>
            <color indexed="81"/>
            <rFont val="Tahoma"/>
            <family val="2"/>
          </rPr>
          <t>Vertex Degree</t>
        </r>
        <r>
          <rPr>
            <sz val="8"/>
            <color indexed="81"/>
            <rFont val="Tahoma"/>
            <family val="2"/>
          </rPr>
          <t xml:space="preserve">
You can tell NodeXL to calculate this and other graph metrics by going to NodeXL, Analysis, Graph Metrics in the Ribbon.
</t>
        </r>
      </text>
    </comment>
    <comment ref="S2" authorId="0">
      <text>
        <r>
          <rPr>
            <b/>
            <sz val="8"/>
            <color indexed="81"/>
            <rFont val="Tahoma"/>
            <family val="2"/>
          </rPr>
          <t xml:space="preserve">Vertex In-Degree
</t>
        </r>
        <r>
          <rPr>
            <sz val="8"/>
            <color indexed="81"/>
            <rFont val="Tahoma"/>
            <family val="2"/>
          </rPr>
          <t xml:space="preserve">You can tell NodeXL to calculate this and other graph metrics by going to NodeXL, Analysis, Graph Metrics in the Ribbon.
</t>
        </r>
      </text>
    </comment>
    <comment ref="T2" authorId="0">
      <text>
        <r>
          <rPr>
            <b/>
            <sz val="8"/>
            <color indexed="81"/>
            <rFont val="Tahoma"/>
            <family val="2"/>
          </rPr>
          <t xml:space="preserve">Vertex Out-Degree
</t>
        </r>
        <r>
          <rPr>
            <sz val="8"/>
            <color indexed="81"/>
            <rFont val="Tahoma"/>
            <family val="2"/>
          </rPr>
          <t xml:space="preserve">You can tell NodeXL to calculate this and other graph metrics by going to NodeXL, Analysis, Graph Metrics in the Ribbon.
</t>
        </r>
      </text>
    </comment>
    <comment ref="U2" authorId="0">
      <text>
        <r>
          <rPr>
            <b/>
            <sz val="8"/>
            <color indexed="81"/>
            <rFont val="Tahoma"/>
            <family val="2"/>
          </rPr>
          <t xml:space="preserve">Vertex Betweenness Centrality
</t>
        </r>
        <r>
          <rPr>
            <sz val="8"/>
            <color indexed="81"/>
            <rFont val="Tahoma"/>
            <family val="2"/>
          </rPr>
          <t xml:space="preserve">You can tell NodeXL to calculate this and other graph metrics by going to NodeXL, Analysis, Graph Metrics in the Ribbon.
</t>
        </r>
      </text>
    </comment>
    <comment ref="V2" authorId="0">
      <text>
        <r>
          <rPr>
            <b/>
            <sz val="8"/>
            <color indexed="81"/>
            <rFont val="Tahoma"/>
            <family val="2"/>
          </rPr>
          <t xml:space="preserve">Vertex Closeness Centrality
</t>
        </r>
        <r>
          <rPr>
            <sz val="8"/>
            <color indexed="81"/>
            <rFont val="Tahoma"/>
            <family val="2"/>
          </rPr>
          <t xml:space="preserve">You can tell NodeXL to calculate this and other graph metrics by going to NodeXL, Analysis, Graph Metrics in the Ribbon.
</t>
        </r>
      </text>
    </comment>
    <comment ref="W2" authorId="0">
      <text>
        <r>
          <rPr>
            <b/>
            <sz val="8"/>
            <color indexed="81"/>
            <rFont val="Tahoma"/>
            <family val="2"/>
          </rPr>
          <t xml:space="preserve">Vertex Eigenvector Centrality
</t>
        </r>
        <r>
          <rPr>
            <sz val="8"/>
            <color indexed="81"/>
            <rFont val="Tahoma"/>
            <family val="2"/>
          </rPr>
          <t xml:space="preserve">You can tell NodeXL to calculate this and other graph metrics by going to NodeXL, Analysis, Graph Metrics in the Ribbon.
</t>
        </r>
      </text>
    </comment>
    <comment ref="X2" authorId="2">
      <text>
        <r>
          <rPr>
            <b/>
            <sz val="8"/>
            <color indexed="81"/>
            <rFont val="Tahoma"/>
            <family val="2"/>
          </rPr>
          <t xml:space="preserve">Vertex PageRank
</t>
        </r>
        <r>
          <rPr>
            <sz val="8"/>
            <color indexed="81"/>
            <rFont val="Tahoma"/>
            <family val="2"/>
          </rPr>
          <t>You can tell NodeXL to calculate this and other graph metrics by going to NodeXL, Analysis, Graph Metrics in the Ribbon.</t>
        </r>
      </text>
    </comment>
    <comment ref="Y2" authorId="0">
      <text>
        <r>
          <rPr>
            <b/>
            <sz val="8"/>
            <color indexed="81"/>
            <rFont val="Tahoma"/>
            <family val="2"/>
          </rPr>
          <t xml:space="preserve">Vertex Clustering Coefficient
</t>
        </r>
        <r>
          <rPr>
            <sz val="8"/>
            <color indexed="81"/>
            <rFont val="Tahoma"/>
            <family val="2"/>
          </rPr>
          <t xml:space="preserve">You can tell NodeXL to calculate this and other graph metrics by going to NodeXL, Analysis, Graph Metrics in the Ribbon.
</t>
        </r>
      </text>
    </comment>
    <comment ref="Z2" authorId="2">
      <text>
        <r>
          <rPr>
            <b/>
            <sz val="8"/>
            <color indexed="81"/>
            <rFont val="Tahoma"/>
            <family val="2"/>
          </rPr>
          <t>Vertex Reciprocated Pair Ratio</t>
        </r>
        <r>
          <rPr>
            <sz val="8"/>
            <color indexed="81"/>
            <rFont val="Tahoma"/>
            <family val="2"/>
          </rPr>
          <t xml:space="preserve">
You can tell NodeXL to calculate this and other graph metrics by going to NodeXL, Analysis, Graph Metrics in the Ribbon.</t>
        </r>
      </text>
    </comment>
    <comment ref="AA2" authorId="0">
      <text>
        <r>
          <rPr>
            <b/>
            <sz val="8"/>
            <color indexed="81"/>
            <rFont val="Tahoma"/>
            <family val="2"/>
          </rPr>
          <t xml:space="preserve">Vertex ID
</t>
        </r>
        <r>
          <rPr>
            <sz val="8"/>
            <color indexed="81"/>
            <rFont val="Tahoma"/>
            <family val="2"/>
          </rPr>
          <t xml:space="preserve">
This is a unique ID that gets filled in automatically.  Do not edit this column.</t>
        </r>
      </text>
    </comment>
    <comment ref="AC2" authorId="0">
      <text>
        <r>
          <rPr>
            <b/>
            <sz val="8"/>
            <color indexed="81"/>
            <rFont val="Tahoma"/>
            <family val="2"/>
          </rPr>
          <t>How to Add Your Own Columns</t>
        </r>
        <r>
          <rPr>
            <sz val="8"/>
            <color indexed="81"/>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color indexed="81"/>
            <rFont val="Tahoma"/>
            <family val="2"/>
          </rPr>
          <t xml:space="preserve">
</t>
        </r>
      </text>
    </comment>
  </commentList>
</comments>
</file>

<file path=xl/comments3.xml><?xml version="1.0" encoding="utf-8"?>
<comments xmlns="http://schemas.openxmlformats.org/spreadsheetml/2006/main">
  <authors>
    <author>TonyAdmin</author>
    <author>Tony</author>
  </authors>
  <commentList>
    <comment ref="A2" authorId="0">
      <text>
        <r>
          <rPr>
            <b/>
            <sz val="8"/>
            <color indexed="81"/>
            <rFont val="Tahoma"/>
            <family val="2"/>
          </rPr>
          <t>Group Name</t>
        </r>
        <r>
          <rPr>
            <sz val="8"/>
            <color indexed="81"/>
            <rFont val="Tahoma"/>
            <family val="2"/>
          </rPr>
          <t xml:space="preserve">
(In most cases, you should not edit this worksheet.  Instead, use the items on the NodeXL, Analysis, Groups menu to create and work with groups.)
Enter the name of the group.
</t>
        </r>
        <r>
          <rPr>
            <u/>
            <sz val="8"/>
            <color indexed="81"/>
            <rFont val="Tahoma"/>
            <family val="2"/>
          </rPr>
          <t xml:space="preserve">
Worksheet Overview</t>
        </r>
        <r>
          <rPr>
            <sz val="8"/>
            <color indexed="81"/>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color indexed="81"/>
            <rFont val="Tahoma"/>
            <family val="2"/>
          </rPr>
          <t xml:space="preserve">
</t>
        </r>
      </text>
    </comment>
    <comment ref="B2" authorId="0">
      <text>
        <r>
          <rPr>
            <b/>
            <sz val="8"/>
            <color indexed="81"/>
            <rFont val="Tahoma"/>
            <family val="2"/>
          </rPr>
          <t xml:space="preserve">Group Vertex Color
</t>
        </r>
        <r>
          <rPr>
            <sz val="8"/>
            <color indexed="81"/>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color indexed="81"/>
            <rFont val="Tahoma"/>
            <family val="2"/>
          </rPr>
          <t>Group Vertex Shape</t>
        </r>
        <r>
          <rPr>
            <sz val="8"/>
            <color indexed="81"/>
            <rFont val="Tahoma"/>
            <family val="2"/>
          </rPr>
          <t xml:space="preserve">
(In most cases, you should not edit this worksheet.  Instead, use the items on the NodeXL, Analysis, Groups menu to create and work with groups.)
Select a shape to use for all vertices in the group.
</t>
        </r>
        <r>
          <rPr>
            <u/>
            <sz val="8"/>
            <color indexed="81"/>
            <rFont val="Tahoma"/>
            <family val="2"/>
          </rPr>
          <t>Pasting</t>
        </r>
        <r>
          <rPr>
            <sz val="8"/>
            <color indexed="81"/>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color indexed="81"/>
            <rFont val="Tahoma"/>
            <family val="2"/>
          </rPr>
          <t>Group Visibility</t>
        </r>
        <r>
          <rPr>
            <sz val="8"/>
            <color indexed="81"/>
            <rFont val="Tahoma"/>
            <family val="2"/>
          </rPr>
          <t xml:space="preserve">
Select an optional group visibility.
</t>
        </r>
        <r>
          <rPr>
            <b/>
            <sz val="8"/>
            <color indexed="81"/>
            <rFont val="Tahoma"/>
            <family val="2"/>
          </rPr>
          <t>Show</t>
        </r>
        <r>
          <rPr>
            <sz val="8"/>
            <color indexed="81"/>
            <rFont val="Tahoma"/>
            <family val="2"/>
          </rPr>
          <t xml:space="preserve">
Show the group's vertices and edges when the graph is refreshed.  This is the default.
</t>
        </r>
        <r>
          <rPr>
            <b/>
            <sz val="8"/>
            <color indexed="81"/>
            <rFont val="Tahoma"/>
            <family val="2"/>
          </rPr>
          <t>Skip</t>
        </r>
        <r>
          <rPr>
            <sz val="8"/>
            <color indexed="81"/>
            <rFont val="Tahoma"/>
            <family val="2"/>
          </rPr>
          <t xml:space="preserve">
Skip the group's vertices and edges.
</t>
        </r>
        <r>
          <rPr>
            <b/>
            <sz val="8"/>
            <color indexed="81"/>
            <rFont val="Tahoma"/>
            <family val="2"/>
          </rPr>
          <t>Hide</t>
        </r>
        <r>
          <rPr>
            <sz val="8"/>
            <color indexed="81"/>
            <rFont val="Tahoma"/>
            <family val="2"/>
          </rPr>
          <t xml:space="preserve">
Use the group's vertices and edges when laying out the graph, but then hide the group's vertices and edges.
</t>
        </r>
        <r>
          <rPr>
            <u/>
            <sz val="8"/>
            <color indexed="81"/>
            <rFont val="Tahoma"/>
            <family val="2"/>
          </rPr>
          <t>Formulas</t>
        </r>
        <r>
          <rPr>
            <sz val="8"/>
            <color indexed="81"/>
            <rFont val="Tahoma"/>
            <family val="2"/>
          </rPr>
          <t xml:space="preserve">
If you are using Excel formulas to compute the visibilities, you may find it helpful to use the numerical options instead of text:
1 = Show
0 = Skip
2 = Hide
</t>
        </r>
        <r>
          <rPr>
            <u/>
            <sz val="8"/>
            <color indexed="81"/>
            <rFont val="Tahoma"/>
            <family val="2"/>
          </rPr>
          <t>Pasting</t>
        </r>
        <r>
          <rPr>
            <sz val="8"/>
            <color indexed="81"/>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color indexed="81"/>
            <rFont val="Tahoma"/>
            <family val="2"/>
          </rPr>
          <t xml:space="preserve">Group Collapsed?
</t>
        </r>
        <r>
          <rPr>
            <sz val="8"/>
            <color indexed="81"/>
            <rFont val="Tahoma"/>
            <family val="2"/>
          </rPr>
          <t>(In most cases, you should not edit this worksheet.  Instead, use the items on the NodeXL, Analysis, Groups menu to create and work with groups.)</t>
        </r>
        <r>
          <rPr>
            <b/>
            <sz val="8"/>
            <color indexed="81"/>
            <rFont val="Tahoma"/>
            <family val="2"/>
          </rPr>
          <t xml:space="preserve">
</t>
        </r>
        <r>
          <rPr>
            <sz val="8"/>
            <color indexed="81"/>
            <rFont val="Tahoma"/>
            <family val="2"/>
          </rPr>
          <t xml:space="preserve">Set to Yes to collapse the group.
</t>
        </r>
        <r>
          <rPr>
            <u/>
            <sz val="8"/>
            <color indexed="81"/>
            <rFont val="Tahoma"/>
            <family val="2"/>
          </rPr>
          <t>Formulas</t>
        </r>
        <r>
          <rPr>
            <sz val="8"/>
            <color indexed="81"/>
            <rFont val="Tahoma"/>
            <family val="2"/>
          </rPr>
          <t xml:space="preserve">
If you are using Excel formulas to compute the collapsed values, you may find it helpful to use the numerical options instead of text:
0 = No
1 = Yes
</t>
        </r>
        <r>
          <rPr>
            <u/>
            <sz val="8"/>
            <color indexed="81"/>
            <rFont val="Tahoma"/>
            <family val="2"/>
          </rPr>
          <t>Pasting</t>
        </r>
        <r>
          <rPr>
            <sz val="8"/>
            <color indexed="81"/>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color indexed="81"/>
            <rFont val="Tahoma"/>
            <family val="2"/>
          </rPr>
          <t xml:space="preserve">
</t>
        </r>
      </text>
    </comment>
    <comment ref="F2" authorId="1">
      <text>
        <r>
          <rPr>
            <b/>
            <sz val="8"/>
            <color indexed="81"/>
            <rFont val="Tahoma"/>
            <family val="2"/>
          </rPr>
          <t>Group Label</t>
        </r>
        <r>
          <rPr>
            <sz val="8"/>
            <color indexed="81"/>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sz val="8"/>
            <color indexed="81"/>
            <rFont val="Tahoma"/>
            <family val="2"/>
          </rPr>
          <t>Formulas</t>
        </r>
        <r>
          <rPr>
            <sz val="8"/>
            <color indexed="81"/>
            <rFont val="Tahoma"/>
            <family val="2"/>
          </rPr>
          <t xml:space="preserve">
This column is formatted as Text, which causes formulas to be ignored.  If you want to use an Excel formula in this column, you must change the column format to General.</t>
        </r>
        <r>
          <rPr>
            <sz val="9"/>
            <color indexed="81"/>
            <rFont val="Tahoma"/>
            <charset val="1"/>
          </rPr>
          <t xml:space="preserve">
</t>
        </r>
      </text>
    </comment>
    <comment ref="G2" authorId="1">
      <text>
        <r>
          <rPr>
            <b/>
            <sz val="8"/>
            <color indexed="81"/>
            <rFont val="Tahoma"/>
            <family val="2"/>
          </rPr>
          <t xml:space="preserve">Collapsed Location
</t>
        </r>
        <r>
          <rPr>
            <sz val="8"/>
            <color indexed="81"/>
            <rFont val="Tahoma"/>
            <family val="2"/>
          </rPr>
          <t xml:space="preserve">
(In most cases, you should not edit this worksheet.  Instead, use the items on the NodeXL, Analysis, Groups menu to create and work with groups.)</t>
        </r>
        <r>
          <rPr>
            <b/>
            <sz val="8"/>
            <color indexed="81"/>
            <rFont val="Tahoma"/>
            <family val="2"/>
          </rPr>
          <t xml:space="preserve">
</t>
        </r>
        <r>
          <rPr>
            <sz val="8"/>
            <color indexed="81"/>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color indexed="81"/>
            <rFont val="Tahoma"/>
            <family val="2"/>
          </rPr>
          <t xml:space="preserve">Collapsed Location
</t>
        </r>
        <r>
          <rPr>
            <sz val="8"/>
            <color indexed="81"/>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color indexed="81"/>
            <rFont val="Tahoma"/>
            <family val="2"/>
          </rPr>
          <t xml:space="preserve">Group Vertices
</t>
        </r>
        <r>
          <rPr>
            <sz val="8"/>
            <color indexed="81"/>
            <rFont val="Tahoma"/>
            <family val="2"/>
          </rPr>
          <t xml:space="preserve">
You can tell NodeXL to calculate this and other graph metrics by going to NodeXL, Analysis, Graph Metrics in the Ribbon.</t>
        </r>
        <r>
          <rPr>
            <b/>
            <sz val="9"/>
            <color indexed="81"/>
            <rFont val="Tahoma"/>
            <charset val="1"/>
          </rPr>
          <t xml:space="preserve">
</t>
        </r>
        <r>
          <rPr>
            <sz val="9"/>
            <color indexed="81"/>
            <rFont val="Tahoma"/>
            <charset val="1"/>
          </rPr>
          <t xml:space="preserve">
</t>
        </r>
      </text>
    </comment>
    <comment ref="L2" authorId="1">
      <text>
        <r>
          <rPr>
            <b/>
            <sz val="8"/>
            <color indexed="81"/>
            <rFont val="Tahoma"/>
            <family val="2"/>
          </rPr>
          <t>Group Unique Edges</t>
        </r>
        <r>
          <rPr>
            <sz val="8"/>
            <color indexed="81"/>
            <rFont val="Tahoma"/>
            <family val="2"/>
          </rPr>
          <t xml:space="preserve">
You can tell NodeXL to calculate this and other graph metrics by going to NodeXL, Analysis, Graph Metrics in the Ribbon.</t>
        </r>
      </text>
    </comment>
    <comment ref="M2" authorId="1">
      <text>
        <r>
          <rPr>
            <b/>
            <sz val="8"/>
            <color indexed="81"/>
            <rFont val="Tahoma"/>
            <family val="2"/>
          </rPr>
          <t>Group Edges With Duplicates</t>
        </r>
        <r>
          <rPr>
            <sz val="8"/>
            <color indexed="81"/>
            <rFont val="Tahoma"/>
            <family val="2"/>
          </rPr>
          <t xml:space="preserve">
You can tell NodeXL to calculate this and other graph metrics by going to NodeXL, Analysis, Graph Metrics in the Ribbon.</t>
        </r>
        <r>
          <rPr>
            <sz val="9"/>
            <color indexed="81"/>
            <rFont val="Tahoma"/>
            <family val="2"/>
          </rPr>
          <t xml:space="preserve">
</t>
        </r>
      </text>
    </comment>
    <comment ref="N2" authorId="1">
      <text>
        <r>
          <rPr>
            <b/>
            <sz val="8"/>
            <color indexed="81"/>
            <rFont val="Tahoma"/>
            <family val="2"/>
          </rPr>
          <t>Group Total Edges</t>
        </r>
        <r>
          <rPr>
            <sz val="8"/>
            <color indexed="81"/>
            <rFont val="Tahoma"/>
            <family val="2"/>
          </rPr>
          <t xml:space="preserve">
You can tell NodeXL to calculate this and other graph metrics by going to NodeXL, Analysis, Graph Metrics in the Ribbon.</t>
        </r>
        <r>
          <rPr>
            <sz val="9"/>
            <color indexed="81"/>
            <rFont val="Tahoma"/>
            <family val="2"/>
          </rPr>
          <t xml:space="preserve">
</t>
        </r>
      </text>
    </comment>
    <comment ref="O2" authorId="1">
      <text>
        <r>
          <rPr>
            <b/>
            <sz val="8"/>
            <color indexed="81"/>
            <rFont val="Tahoma"/>
            <family val="2"/>
          </rPr>
          <t>Group Self-Loops</t>
        </r>
        <r>
          <rPr>
            <sz val="8"/>
            <color indexed="81"/>
            <rFont val="Tahoma"/>
            <family val="2"/>
          </rPr>
          <t xml:space="preserve">
You can tell NodeXL to calculate this and other graph metrics by going to NodeXL, Analysis, Graph Metrics in the Ribbon.</t>
        </r>
        <r>
          <rPr>
            <sz val="9"/>
            <color indexed="81"/>
            <rFont val="Tahoma"/>
            <family val="2"/>
          </rPr>
          <t xml:space="preserve">
</t>
        </r>
      </text>
    </comment>
    <comment ref="P2" authorId="1">
      <text>
        <r>
          <rPr>
            <b/>
            <sz val="8"/>
            <color indexed="81"/>
            <rFont val="Tahoma"/>
            <family val="2"/>
          </rPr>
          <t xml:space="preserve">Group Reciprocated Vertex Pair Ratio
</t>
        </r>
        <r>
          <rPr>
            <sz val="8"/>
            <color indexed="81"/>
            <rFont val="Tahoma"/>
            <family val="2"/>
          </rPr>
          <t>You can tell NodeXL to calculate this and other graph metrics by going to NodeXL, Analysis, Graph Metrics in the Ribbon.</t>
        </r>
        <r>
          <rPr>
            <b/>
            <sz val="9"/>
            <color indexed="81"/>
            <rFont val="Tahoma"/>
            <family val="2"/>
          </rPr>
          <t xml:space="preserve">
</t>
        </r>
        <r>
          <rPr>
            <sz val="9"/>
            <color indexed="81"/>
            <rFont val="Tahoma"/>
            <family val="2"/>
          </rPr>
          <t xml:space="preserve">
</t>
        </r>
      </text>
    </comment>
    <comment ref="Q2" authorId="1">
      <text>
        <r>
          <rPr>
            <b/>
            <sz val="8"/>
            <color indexed="81"/>
            <rFont val="Tahoma"/>
            <family val="2"/>
          </rPr>
          <t xml:space="preserve">Group Reciprocated Edge Ratio
</t>
        </r>
        <r>
          <rPr>
            <sz val="8"/>
            <color indexed="81"/>
            <rFont val="Tahoma"/>
            <family val="2"/>
          </rPr>
          <t>You can tell NodeXL to calculate this and other graph metrics by going to NodeXL, Analysis, Graph Metrics in the Ribbon.</t>
        </r>
      </text>
    </comment>
    <comment ref="R2" authorId="1">
      <text>
        <r>
          <rPr>
            <b/>
            <sz val="8"/>
            <color indexed="81"/>
            <rFont val="Tahoma"/>
            <family val="2"/>
          </rPr>
          <t>Group Connected Components</t>
        </r>
        <r>
          <rPr>
            <sz val="8"/>
            <color indexed="81"/>
            <rFont val="Tahoma"/>
            <family val="2"/>
          </rPr>
          <t xml:space="preserve">
You can tell NodeXL to calculate this and other graph metrics by going to NodeXL, Analysis, Graph Metrics in the Ribbon.</t>
        </r>
        <r>
          <rPr>
            <b/>
            <sz val="8"/>
            <color indexed="81"/>
            <rFont val="Tahoma"/>
            <family val="2"/>
          </rPr>
          <t xml:space="preserve">
</t>
        </r>
      </text>
    </comment>
    <comment ref="S2" authorId="1">
      <text>
        <r>
          <rPr>
            <b/>
            <sz val="8"/>
            <color indexed="81"/>
            <rFont val="Tahoma"/>
            <family val="2"/>
          </rPr>
          <t>Group Single-Vertex Connected Components</t>
        </r>
        <r>
          <rPr>
            <sz val="8"/>
            <color indexed="81"/>
            <rFont val="Tahoma"/>
            <family val="2"/>
          </rPr>
          <t xml:space="preserve">
You can tell NodeXL to calculate this and other graph metrics by going to NodeXL, Analysis, Graph Metrics in the Ribbon.</t>
        </r>
        <r>
          <rPr>
            <b/>
            <sz val="9"/>
            <color indexed="81"/>
            <rFont val="Tahoma"/>
            <family val="2"/>
          </rPr>
          <t xml:space="preserve">
</t>
        </r>
        <r>
          <rPr>
            <sz val="9"/>
            <color indexed="81"/>
            <rFont val="Tahoma"/>
            <family val="2"/>
          </rPr>
          <t xml:space="preserve">
</t>
        </r>
      </text>
    </comment>
    <comment ref="T2" authorId="1">
      <text>
        <r>
          <rPr>
            <b/>
            <sz val="8"/>
            <color indexed="81"/>
            <rFont val="Tahoma"/>
            <family val="2"/>
          </rPr>
          <t>Group Maximum Vertices in a Connected Component</t>
        </r>
        <r>
          <rPr>
            <sz val="8"/>
            <color indexed="81"/>
            <rFont val="Tahoma"/>
            <family val="2"/>
          </rPr>
          <t xml:space="preserve">
You can tell NodeXL to calculate this and other graph metrics by going to NodeXL, Analysis, Graph Metrics in the Ribbon.
</t>
        </r>
        <r>
          <rPr>
            <sz val="9"/>
            <color indexed="81"/>
            <rFont val="Tahoma"/>
            <family val="2"/>
          </rPr>
          <t xml:space="preserve">
</t>
        </r>
      </text>
    </comment>
    <comment ref="U2" authorId="1">
      <text>
        <r>
          <rPr>
            <b/>
            <sz val="8"/>
            <color indexed="81"/>
            <rFont val="Tahoma"/>
            <family val="2"/>
          </rPr>
          <t>Group Maximum Edges in a Connected Component</t>
        </r>
        <r>
          <rPr>
            <sz val="8"/>
            <color indexed="81"/>
            <rFont val="Tahoma"/>
            <family val="2"/>
          </rPr>
          <t xml:space="preserve">
You can tell NodeXL to calculate this and other graph metrics by going to NodeXL, Analysis, Graph Metrics in the Ribbon.</t>
        </r>
        <r>
          <rPr>
            <b/>
            <sz val="9"/>
            <color indexed="81"/>
            <rFont val="Tahoma"/>
            <family val="2"/>
          </rPr>
          <t xml:space="preserve">
</t>
        </r>
      </text>
    </comment>
    <comment ref="V2" authorId="1">
      <text>
        <r>
          <rPr>
            <b/>
            <sz val="8"/>
            <color indexed="81"/>
            <rFont val="Tahoma"/>
            <family val="2"/>
          </rPr>
          <t>Group Maximum Geodesic Distance (Diameter)</t>
        </r>
        <r>
          <rPr>
            <sz val="8"/>
            <color indexed="81"/>
            <rFont val="Tahoma"/>
            <family val="2"/>
          </rPr>
          <t xml:space="preserve">
You can tell NodeXL to calculate this and other graph metrics by going to NodeXL, Analysis, Graph Metrics in the Ribbon.</t>
        </r>
      </text>
    </comment>
    <comment ref="W2" authorId="1">
      <text>
        <r>
          <rPr>
            <b/>
            <sz val="8"/>
            <color indexed="81"/>
            <rFont val="Tahoma"/>
            <family val="2"/>
          </rPr>
          <t>Group Average Geodesic Distance</t>
        </r>
        <r>
          <rPr>
            <sz val="8"/>
            <color indexed="81"/>
            <rFont val="Tahoma"/>
            <family val="2"/>
          </rPr>
          <t xml:space="preserve">
You can tell NodeXL to calculate this and other graph metrics by going to NodeXL, Analysis, Graph Metrics in the Ribbon.</t>
        </r>
      </text>
    </comment>
    <comment ref="X2" authorId="1">
      <text>
        <r>
          <rPr>
            <b/>
            <sz val="8"/>
            <color indexed="81"/>
            <rFont val="Tahoma"/>
            <family val="2"/>
          </rPr>
          <t>Group Graph Density</t>
        </r>
        <r>
          <rPr>
            <sz val="8"/>
            <color indexed="81"/>
            <rFont val="Tahoma"/>
            <family val="2"/>
          </rPr>
          <t xml:space="preserve">
You can tell NodeXL to calculate this and other graph metrics by going to NodeXL, Analysis, Graph Metrics in the Ribbon.</t>
        </r>
        <r>
          <rPr>
            <b/>
            <sz val="9"/>
            <color indexed="81"/>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1" authorId="0">
      <text>
        <r>
          <rPr>
            <b/>
            <sz val="8"/>
            <color indexed="81"/>
            <rFont val="Tahoma"/>
            <family val="2"/>
          </rPr>
          <t>Group Name</t>
        </r>
        <r>
          <rPr>
            <sz val="8"/>
            <color indexed="81"/>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sz val="8"/>
            <color indexed="81"/>
            <rFont val="Tahoma"/>
            <family val="2"/>
          </rPr>
          <t>Worksheet Overview</t>
        </r>
        <r>
          <rPr>
            <sz val="8"/>
            <color indexed="81"/>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color indexed="81"/>
            <rFont val="Tahoma"/>
            <family val="2"/>
          </rPr>
          <t xml:space="preserve">
</t>
        </r>
      </text>
    </comment>
    <comment ref="B1" authorId="0">
      <text>
        <r>
          <rPr>
            <b/>
            <sz val="8"/>
            <color indexed="81"/>
            <rFont val="Tahoma"/>
            <family val="2"/>
          </rPr>
          <t>Vertex Name</t>
        </r>
        <r>
          <rPr>
            <sz val="8"/>
            <color indexed="81"/>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color indexed="81"/>
            <rFont val="Tahoma"/>
            <family val="2"/>
          </rPr>
          <t xml:space="preserve">Vertex ID
</t>
        </r>
        <r>
          <rPr>
            <sz val="8"/>
            <color indexed="81"/>
            <rFont val="Tahoma"/>
            <family val="2"/>
          </rPr>
          <t xml:space="preserve">
This gets filled in by the items on the NodeXL, Analysis, Groups menu.</t>
        </r>
        <r>
          <rPr>
            <b/>
            <sz val="9"/>
            <color indexed="81"/>
            <rFont val="Tahoma"/>
            <charset val="1"/>
          </rPr>
          <t xml:space="preserve">
</t>
        </r>
        <r>
          <rPr>
            <sz val="9"/>
            <color indexed="81"/>
            <rFont val="Tahoma"/>
            <charset val="1"/>
          </rPr>
          <t xml:space="preserve">
</t>
        </r>
      </text>
    </comment>
  </commentList>
</comments>
</file>

<file path=xl/comments5.xml><?xml version="1.0" encoding="utf-8"?>
<comments xmlns="http://schemas.openxmlformats.org/spreadsheetml/2006/main">
  <authors>
    <author>TonyAdmin</author>
  </authors>
  <commentList>
    <comment ref="A1" authorId="0">
      <text>
        <r>
          <rPr>
            <b/>
            <sz val="8"/>
            <color indexed="81"/>
            <rFont val="Tahoma"/>
            <family val="2"/>
          </rPr>
          <t>Overall Metrics</t>
        </r>
        <r>
          <rPr>
            <sz val="8"/>
            <color indexed="81"/>
            <rFont val="Tahoma"/>
            <family val="2"/>
          </rPr>
          <t xml:space="preserve">
</t>
        </r>
        <r>
          <rPr>
            <u/>
            <sz val="8"/>
            <color indexed="81"/>
            <rFont val="Tahoma"/>
            <family val="2"/>
          </rPr>
          <t>Worksheet Overview</t>
        </r>
        <r>
          <rPr>
            <sz val="8"/>
            <color indexed="81"/>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<sst xmlns="http://schemas.openxmlformats.org/spreadsheetml/2006/main" count="2426" uniqueCount="735">
  <si>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</si>
  <si>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</si>
  <si>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</si>
  <si>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</si>
  <si>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</si>
  <si>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</si>
  <si>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</si>
  <si>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</si>
  <si>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</si>
  <si>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</si>
  <si>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</si>
  <si>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</si>
  <si>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</si>
  <si>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</si>
  <si>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</si>
  <si>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</si>
  <si>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</si>
  <si>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</si>
  <si>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</si>
  <si>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</si>
  <si>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</si>
  <si>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</si>
  <si>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</si>
  <si>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</si>
  <si>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</si>
  <si>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</si>
  <si>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</si>
  <si>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</si>
  <si>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</si>
  <si>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</si>
  <si>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</si>
  <si>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</si>
  <si>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</si>
  <si>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</si>
  <si>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</si>
  <si>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</si>
  <si>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</si>
  <si>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</si>
  <si>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</si>
  <si>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</si>
  <si>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</si>
  <si>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</si>
  <si>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</si>
  <si>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</si>
  <si>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</si>
  <si>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</si>
  <si>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</si>
  <si>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</si>
  <si>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</si>
  <si>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</si>
  <si>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</si>
  <si>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</si>
  <si>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</si>
  <si>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</si>
  <si>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</si>
  <si>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</si>
  <si>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</si>
  <si>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</si>
  <si>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</si>
  <si>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</si>
  <si>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</si>
  <si>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</si>
  <si>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</si>
  <si>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</si>
  <si>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</si>
  <si>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</si>
  <si>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</si>
  <si>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</si>
  <si>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</si>
  <si>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</si>
  <si>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</si>
  <si>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</si>
  <si>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</si>
  <si>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</si>
  <si>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</si>
  <si>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</si>
  <si>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</si>
  <si>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</si>
  <si>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</si>
  <si>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</si>
  <si>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</si>
  <si>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</si>
  <si>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</si>
  <si>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</si>
  <si>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</si>
  <si>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</si>
  <si>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</si>
  <si>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</si>
  <si>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</si>
  <si>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</si>
  <si>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</si>
  <si>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</si>
  <si>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</si>
  <si>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</si>
  <si>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</si>
  <si>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</si>
  <si>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</si>
  <si>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</si>
  <si>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</si>
  <si>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</si>
  <si>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</si>
  <si>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</si>
  <si>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</si>
  <si>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</si>
  <si>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</si>
  <si>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</si>
  <si>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</si>
  <si>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</si>
  <si>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</si>
  <si>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</si>
  <si>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</si>
  <si>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</si>
  <si>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</si>
  <si>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</si>
  <si>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</si>
  <si>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</si>
  <si>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</si>
  <si>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</si>
  <si>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</si>
  <si>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</si>
  <si>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</si>
  <si>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</si>
  <si>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</si>
  <si>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</si>
  <si>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</si>
  <si>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</si>
  <si>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</si>
  <si>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</si>
  <si>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</si>
  <si>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</si>
  <si>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</si>
  <si>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</si>
  <si>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</si>
  <si>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</si>
  <si>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</si>
  <si>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</si>
  <si>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</si>
  <si>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</si>
  <si>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</si>
  <si>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</si>
  <si>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</si>
  <si>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</si>
  <si>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</si>
  <si>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</si>
  <si>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</si>
  <si>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</si>
  <si>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</si>
  <si>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</si>
  <si>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</si>
  <si>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</si>
  <si>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</si>
  <si>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</si>
  <si>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</si>
  <si>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</si>
  <si>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</si>
  <si>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</si>
  <si>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</si>
  <si>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</si>
  <si>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</si>
  <si>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</si>
  <si>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</si>
  <si>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</si>
  <si>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</si>
  <si>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</si>
  <si>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</si>
  <si>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</si>
  <si>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</si>
  <si>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</si>
  <si>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</si>
  <si>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</si>
  <si>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</si>
  <si>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</si>
  <si>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</si>
  <si>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</si>
  <si>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Directed</t>
  </si>
  <si>
    <t>Autofill Workbook Results</t>
  </si>
  <si>
    <t>▓0▓0▓0▓True▓Black▓Black▓▓▓0▓0▓0▓0▓0▓False▓▓0▓0▓0▓0▓0▓False▓▓0▓0▓0▓True▓Black▓Black▓▓▓0▓0▓0▓0▓0▓False▓▓0▓0▓0▓0▓0▓False▓▓0▓0▓0▓0▓0▓False▓▓0▓0▓0▓0▓0▓False</t>
  </si>
  <si>
    <t>Graph History</t>
  </si>
  <si>
    <t>Relationship</t>
  </si>
  <si>
    <t>Relationship Date (UTC)</t>
  </si>
  <si>
    <t>norrdsgn</t>
  </si>
  <si>
    <t>lmgresults</t>
  </si>
  <si>
    <t>thedangillis</t>
  </si>
  <si>
    <t>tanmushi</t>
  </si>
  <si>
    <t>DoktorKermit</t>
  </si>
  <si>
    <t>TVCComm</t>
  </si>
  <si>
    <t>batescreates</t>
  </si>
  <si>
    <t>ljmarcus</t>
  </si>
  <si>
    <t>mikronesia</t>
  </si>
  <si>
    <t>Jay4HomeLoans</t>
  </si>
  <si>
    <t>KaneJamison</t>
  </si>
  <si>
    <t>amandadurepos</t>
  </si>
  <si>
    <t>KarstenWerner</t>
  </si>
  <si>
    <t>rodrigotellom</t>
  </si>
  <si>
    <t>weathermoon</t>
  </si>
  <si>
    <t>PageViral</t>
  </si>
  <si>
    <t>design216</t>
  </si>
  <si>
    <t>myInteraction</t>
  </si>
  <si>
    <t>praveenscience</t>
  </si>
  <si>
    <t>MyLeitz</t>
  </si>
  <si>
    <t>armiegarde</t>
  </si>
  <si>
    <t>SocialBizIntel</t>
  </si>
  <si>
    <t>vizalizer</t>
  </si>
  <si>
    <t>marcobazan</t>
  </si>
  <si>
    <t>DamianRakowsky</t>
  </si>
  <si>
    <t>evolvingUX</t>
  </si>
  <si>
    <t>KMartenon</t>
  </si>
  <si>
    <t>BertiTwitt</t>
  </si>
  <si>
    <t>tribus_anim</t>
  </si>
  <si>
    <t>TomCatOnTop</t>
  </si>
  <si>
    <t>DrBDT</t>
  </si>
  <si>
    <t>noracocan</t>
  </si>
  <si>
    <t>avkashchauhan</t>
  </si>
  <si>
    <t>killionc</t>
  </si>
  <si>
    <t>TabbFORUM</t>
  </si>
  <si>
    <t>SCUmgmtprof</t>
  </si>
  <si>
    <t>vbouton</t>
  </si>
  <si>
    <t>ouzor</t>
  </si>
  <si>
    <t>RJohnson32</t>
  </si>
  <si>
    <t>mbruge</t>
  </si>
  <si>
    <t>adriancervoni</t>
  </si>
  <si>
    <t>jerenews</t>
  </si>
  <si>
    <t>pete_klein</t>
  </si>
  <si>
    <t>Fiverrfly</t>
  </si>
  <si>
    <t>zyngaorg</t>
  </si>
  <si>
    <t>pixelbeat</t>
  </si>
  <si>
    <t>azphotoblog</t>
  </si>
  <si>
    <t>sarahpotter_ftw</t>
  </si>
  <si>
    <t>tokyomaker</t>
  </si>
  <si>
    <t>iamjulianx</t>
  </si>
  <si>
    <t>endayoung</t>
  </si>
  <si>
    <t>notinmy</t>
  </si>
  <si>
    <t>amoberg</t>
  </si>
  <si>
    <t>JonoHazell</t>
  </si>
  <si>
    <t>Vpapu</t>
  </si>
  <si>
    <t>YacineBaroudi</t>
  </si>
  <si>
    <t>visualoop</t>
  </si>
  <si>
    <t>iizLiz</t>
  </si>
  <si>
    <t>UberRob</t>
  </si>
  <si>
    <t>stephanenardin</t>
  </si>
  <si>
    <t>VisualErnesto</t>
  </si>
  <si>
    <t>PhilDRoberts</t>
  </si>
  <si>
    <t>ChrisShire</t>
  </si>
  <si>
    <t>kristiekbauer</t>
  </si>
  <si>
    <t>MikeForecast5</t>
  </si>
  <si>
    <t>leyvabl</t>
  </si>
  <si>
    <t>BizAnalyticsTT</t>
  </si>
  <si>
    <t>ANZAMTTGT</t>
  </si>
  <si>
    <t>aldoceccarelli</t>
  </si>
  <si>
    <t>DavidSerrault</t>
  </si>
  <si>
    <t>clemente69</t>
  </si>
  <si>
    <t>interworks</t>
  </si>
  <si>
    <t>mcristia</t>
  </si>
  <si>
    <t>SeanMGonzalez</t>
  </si>
  <si>
    <t>DataCommunityDC</t>
  </si>
  <si>
    <t>Strength_N</t>
  </si>
  <si>
    <t>BI_Dashboards</t>
  </si>
  <si>
    <t>SmartDataCo</t>
  </si>
  <si>
    <t>WhereIsYourData</t>
  </si>
  <si>
    <t>captain_dash</t>
  </si>
  <si>
    <t>ignasialcalde</t>
  </si>
  <si>
    <t>PMSIConsulting</t>
  </si>
  <si>
    <t>silverdata</t>
  </si>
  <si>
    <t>philsimon</t>
  </si>
  <si>
    <t>MaxTechScience</t>
  </si>
  <si>
    <t>maximaxoo</t>
  </si>
  <si>
    <t>rguezcheca</t>
  </si>
  <si>
    <t>edouard_lopez</t>
  </si>
  <si>
    <t>DavidBruant</t>
  </si>
  <si>
    <t>xytarium</t>
  </si>
  <si>
    <t>wpmariken</t>
  </si>
  <si>
    <t>Ooitbedacht</t>
  </si>
  <si>
    <t>EelcoKaper</t>
  </si>
  <si>
    <t>DQnA</t>
  </si>
  <si>
    <t>Ruugie</t>
  </si>
  <si>
    <t>Langeveld</t>
  </si>
  <si>
    <t>michelleleclerc</t>
  </si>
  <si>
    <t>theEABrown</t>
  </si>
  <si>
    <t>tjardine</t>
  </si>
  <si>
    <t>NYUSternMSBA</t>
  </si>
  <si>
    <t>SportsWeekly1</t>
  </si>
  <si>
    <t>WeeklyNewsRevie</t>
  </si>
  <si>
    <t>LeadingBlogs</t>
  </si>
  <si>
    <t>LucyNewsroom</t>
  </si>
  <si>
    <t>TheDailyRag1</t>
  </si>
  <si>
    <t>WonkyFonzie</t>
  </si>
  <si>
    <t>MustHaveHeadlin</t>
  </si>
  <si>
    <t>santolalla</t>
  </si>
  <si>
    <t>jimarronch</t>
  </si>
  <si>
    <t>rockenschtein</t>
  </si>
  <si>
    <t>Jon_Peltier</t>
  </si>
  <si>
    <t>gian_antonio</t>
  </si>
  <si>
    <t>Tweet</t>
  </si>
  <si>
    <t>Mentions</t>
  </si>
  <si>
    <t>Followed</t>
  </si>
  <si>
    <t>Custom Menu Item Text</t>
  </si>
  <si>
    <t>Custom Menu Item Action</t>
  </si>
  <si>
    <t>http://a0.twimg.com/profile_images/3516712516/96e6450eff419d6117975b8bec23eaa9_normal.jpeg</t>
  </si>
  <si>
    <t>http://a0.twimg.com/profile_images/3444049075/2c300b9d5f1f0f5a374ac2ebf158316f_normal.jpeg</t>
  </si>
  <si>
    <t>http://a0.twimg.com/profile_images/2574637366/image_normal.jpg</t>
  </si>
  <si>
    <t>http://a0.twimg.com/profile_images/3374828025/65b61d3070d5fadf5a15288a97a3fd7a_normal.jpeg</t>
  </si>
  <si>
    <t>http://a0.twimg.com/profile_images/3572212364/f2d40756a0cccad930e2d676f4a58dbc_normal.png</t>
  </si>
  <si>
    <t>http://a0.twimg.com/profile_images/2961643066/dd2b926115babfe2f471b8326e41c1f8_normal.jpeg</t>
  </si>
  <si>
    <t>http://a0.twimg.com/profile_images/3350434405/79b43cce4ccc110f40a1823935319c77_normal.jpeg</t>
  </si>
  <si>
    <t>http://a0.twimg.com/profile_images/3686266088/6a23c08d55b94b0bf2d23f2f81e9a0d1_normal.jpeg</t>
  </si>
  <si>
    <t>http://a0.twimg.com/profile_images/3513403318/26f169f570f2de17a01c41937126d137_normal.jpeg</t>
  </si>
  <si>
    <t>http://a0.twimg.com/profile_images/2709314668/5d6c4bb4c0ef36966a9b9b81d47ecc72_normal.jpeg</t>
  </si>
  <si>
    <t>http://a0.twimg.com/profile_images/2682053032/de89d42d1f5abc2c1d4dd05c55a11281_normal.jpeg</t>
  </si>
  <si>
    <t>http://a0.twimg.com/profile_images/2550248108/kjlvmiiyadri77mv13er_normal.jpeg</t>
  </si>
  <si>
    <t>http://a0.twimg.com/profile_images/2886339540/0a5464e0ecf4eb9ae530801c326da403_normal.jpeg</t>
  </si>
  <si>
    <t>http://a0.twimg.com/profile_images/2241289623/profile_picture_normal.jpg</t>
  </si>
  <si>
    <t>http://a0.twimg.com/profile_images/2462414362/hwxeive9po1iyxqe21wz_normal.jpeg</t>
  </si>
  <si>
    <t>http://a0.twimg.com/profile_images/3392735290/0d51aa1b0f3dc78d5376bab09827e8ce_normal.png</t>
  </si>
  <si>
    <t>http://a0.twimg.com/profile_images/2258220126/logo_216_500_normal.jpg</t>
  </si>
  <si>
    <t>http://a0.twimg.com/profile_images/1298364885/209865_10150214937977577_670677576_8427027_3619222_o_normal.jpg</t>
  </si>
  <si>
    <t>http://a0.twimg.com/profile_images/1152565550/PraveenAvatar_normal.jpg</t>
  </si>
  <si>
    <t>http://a0.twimg.com/profile_images/1299351103/robot_pensant_normal.jpg</t>
  </si>
  <si>
    <t>http://a0.twimg.com/profile_images/3706158443/01e17f7b76ea0973972f22f72a7cb428_normal.jpeg</t>
  </si>
  <si>
    <t>http://a0.twimg.com/profile_images/1021131669/Sin_t_tulo-2_normal.jpg</t>
  </si>
  <si>
    <t>http://a0.twimg.com/profile_images/2486999060/q8tqaz2hruchusj3lkfg_normal.jpeg</t>
  </si>
  <si>
    <t>http://a0.twimg.com/profile_images/3781999929/a83852bb7fb5c3135c7bb8c1579481b3_normal.png</t>
  </si>
  <si>
    <t>http://a0.twimg.com/profile_images/3776244846/7c15df8768b17fe2433fbb41b4e084a6_normal.jpeg</t>
  </si>
  <si>
    <t>http://a0.twimg.com/profile_images/934313199/profile_bigger_normal.jpg</t>
  </si>
  <si>
    <t>http://a0.twimg.com/profile_images/3678526410/6c66234b2c989005220730d23d638ac2_normal.jpeg</t>
  </si>
  <si>
    <t>http://a0.twimg.com/profile_images/1606048935/B-signs_215px_normal.png</t>
  </si>
  <si>
    <t>http://a0.twimg.com/profile_images/2201084904/cameleo2_normal.png</t>
  </si>
  <si>
    <t>http://a0.twimg.com/profile_images/3766197770/0728b5105779d268050395850bf9acce_normal.jpeg</t>
  </si>
  <si>
    <t>http://a0.twimg.com/profile_images/81686547/Max01-square_normal.jpg</t>
  </si>
  <si>
    <t>http://a0.twimg.com/profile_images/2988343304/947873e4d9f9cf79228983e2b635ea71_normal.jpeg</t>
  </si>
  <si>
    <t>http://a0.twimg.com/profile_images/3575464833/fd5fd98b3cbb2e8ac6fa56c111d5251a_normal.jpeg</t>
  </si>
  <si>
    <t>http://a0.twimg.com/profile_images/1775947410/asc_normal.jpg</t>
  </si>
  <si>
    <t>http://a0.twimg.com/profile_images/3410101945/93128118b3ca139d7997af8cf56e2863_normal.jpeg</t>
  </si>
  <si>
    <t>http://a0.twimg.com/profile_images/2207602337/TF_u_normal.jpg</t>
  </si>
  <si>
    <t>http://a0.twimg.com/profile_images/2952813771/e59760e0025823acbb2b67a0c8ba6561_normal.jpeg</t>
  </si>
  <si>
    <t>http://a0.twimg.com/profile_images/2957490989/dbaf3e0de3c0cc00ddf1426c68ab3d78_normal.png</t>
  </si>
  <si>
    <t>http://a0.twimg.com/profile_images/1618630988/n674934199_568458_8076_normal.jpg</t>
  </si>
  <si>
    <t>http://a0.twimg.com/profile_images/1698264303/juuso_normal.jpg</t>
  </si>
  <si>
    <t>http://a0.twimg.com/profile_images/3583131732/9d06404ec56fa04416f0f53d8eefad3c_normal.jpeg</t>
  </si>
  <si>
    <t>http://a0.twimg.com/profile_images/3437092030/1a3e0bca3a324009edb484092c85b773_normal.jpeg</t>
  </si>
  <si>
    <t>http://a0.twimg.com/profile_images/1265582715/perfil_normal.jpg</t>
  </si>
  <si>
    <t>http://a0.twimg.com/sticky/default_profile_images/default_profile_2_normal.png</t>
  </si>
  <si>
    <t>http://a0.twimg.com/profile_images/3321576496/8ee6a71dd5a1d23d5d5e2aafe54fd3d1_normal.jpeg</t>
  </si>
  <si>
    <t>http://a0.twimg.com/profile_images/3571761327/8920b8561ba114f5ae71d30d903b8aed_normal.jpeg</t>
  </si>
  <si>
    <t>http://a0.twimg.com/profile_images/2261670325/zyngaorglogo_normal.jpeg</t>
  </si>
  <si>
    <t>http://a0.twimg.com/profile_images/3750709184/6b0d874fb982314fe357d03800cee2c1_normal.png</t>
  </si>
  <si>
    <t>http://a0.twimg.com/profile_images/2319415094/d95jht5qkx9yvhaqzfla_normal.jpeg</t>
  </si>
  <si>
    <t>http://a0.twimg.com/profile_images/1408126895/sarah_and_kayla_normal.jpg</t>
  </si>
  <si>
    <t>http://a0.twimg.com/profile_images/3280471371/b5381e5d7be9cb0b2aa1d186ca24bf50_normal.png</t>
  </si>
  <si>
    <t>http://a0.twimg.com/profile_images/3506833531/d0f9c0b6cead08c51713bb27d99b823d_normal.jpeg</t>
  </si>
  <si>
    <t>http://a0.twimg.com/profile_images/2837810055/066c82bddaa66bb81763a91bb2321c1b_normal.jpeg</t>
  </si>
  <si>
    <t>http://a0.twimg.com/profile_images/2841180442/4208c49ece35d417cadfe640ba59b083_normal.jpeg</t>
  </si>
  <si>
    <t>http://a0.twimg.com/profile_images/2499058054/hwd8otdce5mkj0m9vee2_normal.jpeg</t>
  </si>
  <si>
    <t>http://a0.twimg.com/profile_images/3208451144/2296f09238b004a8a1330a0da159a6f3_normal.png</t>
  </si>
  <si>
    <t>http://a0.twimg.com/profile_images/237002876/DI_logo_twitter_normal.png</t>
  </si>
  <si>
    <t>http://a0.twimg.com/profile_images/122242429/SDC_profile01_normal.png</t>
  </si>
  <si>
    <t>http://a0.twimg.com/profile_images/3782118050/d79db092746b2ea2a69fb6b1648862e2_normal.jpeg</t>
  </si>
  <si>
    <t>http://a0.twimg.com/profile_images/2360435062/w4cvpb7g12axs0b6levn_normal.jpeg</t>
  </si>
  <si>
    <t>http://a0.twimg.com/profile_images/1655235362/Screen_Shot_2011-11-24_at_2.44.36_AM_normal.png</t>
  </si>
  <si>
    <t>http://a0.twimg.com/profile_images/1021338028/webbys_normal.jpg</t>
  </si>
  <si>
    <t>http://a0.twimg.com/profile_images/3426195926/1459b42294f713310571a427376efa4a_normal.jpeg</t>
  </si>
  <si>
    <t>http://a0.twimg.com/profile_images/1651842686/SNA_normal.jpg</t>
  </si>
  <si>
    <t>http://a0.twimg.com/profile_images/2875461948/ff43b3c0e376f3a4186c45766e54151e_normal.png</t>
  </si>
  <si>
    <t>http://a0.twimg.com/profile_images/77315083/Manga_Me_normal.JPG</t>
  </si>
  <si>
    <t>http://a0.twimg.com/profile_images/1575398197/k_normal.jpg</t>
  </si>
  <si>
    <t>http://a0.twimg.com/profile_images/2658474964/608e4bfd0fd57dfea61972266edfb113_normal.png</t>
  </si>
  <si>
    <t>http://a0.twimg.com/profile_images/3343525159/89cda5f75bde0674a40c70d7023faf46_normal.png</t>
  </si>
  <si>
    <t>http://a0.twimg.com/profile_images/2278728925/y5ekv79z039qdwpnuril_normal.jpeg</t>
  </si>
  <si>
    <t>http://a0.twimg.com/profile_images/3372295922/f9e5fc51ff4f3ca81223d553f2b19a58_normal.jpeg</t>
  </si>
  <si>
    <t>http://a0.twimg.com/profile_images/2623135803/5xxxclpoue05chdejmhn_normal.jpeg</t>
  </si>
  <si>
    <t>http://a0.twimg.com/profile_images/80441361/me_normal.jpg</t>
  </si>
  <si>
    <t>http://a0.twimg.com/profile_images/3780339732/db557d36ce35da6cd6b32003e4b9fd2f_normal.jpeg</t>
  </si>
  <si>
    <t>http://a0.twimg.com/profile_images/3325170165/a2bf2c90f9110cc82d35434241749b2c_normal.jpeg</t>
  </si>
  <si>
    <t>http://a0.twimg.com/profile_images/1110792879/1DS_6849_normal.png</t>
  </si>
  <si>
    <t>http://a0.twimg.com/profile_images/2827846207/754a82f7488240327a4aae65b6483c6e_normal.jpeg</t>
  </si>
  <si>
    <t>http://a0.twimg.com/profile_images/3371094822/a00f7144b0600d55b805f8df71145963_normal.jpeg</t>
  </si>
  <si>
    <t>http://a0.twimg.com/profile_images/2655293005/6951569f6176b84a8d20e9a739ebcf6a_normal.png</t>
  </si>
  <si>
    <t>http://a0.twimg.com/profile_images/3403313805/80aa99c3eb42f89c3ad7a6a05ab11f5f_normal.png</t>
  </si>
  <si>
    <t>http://a0.twimg.com/profile_images/2831636972/00f8c4117cd86d41c2a463879599e289_normal.jpeg</t>
  </si>
  <si>
    <t>http://a0.twimg.com/profile_images/2895228073/2eb5ad14d742155f98822d058be9a8c4_normal.jpeg</t>
  </si>
  <si>
    <t>http://a0.twimg.com/sticky/default_profile_images/default_profile_3_normal.png</t>
  </si>
  <si>
    <t>http://a0.twimg.com/profile_images/3287012324/861d11f9e4d6ef31e265409569a32a08_normal.png</t>
  </si>
  <si>
    <t>http://a0.twimg.com/profile_images/2677581411/a7878e3e564b32308f165779c1134351_normal.png</t>
  </si>
  <si>
    <t>http://a0.twimg.com/profile_images/3342299833/3caebffd0ea24246dae657a147bb16d2_normal.jpeg</t>
  </si>
  <si>
    <t>http://a0.twimg.com/profile_images/3710771501/1073d9a77292ff05bcf10b1f7bf6b1b2_normal.jpeg</t>
  </si>
  <si>
    <t>http://a0.twimg.com/profile_images/3614511363/c8fedcff48041b684142f915547e4ec5_normal.jpeg</t>
  </si>
  <si>
    <t>http://a0.twimg.com/profile_images/3641728892/f6977b33cf090e62c44b481636d69ff9_normal.jpeg</t>
  </si>
  <si>
    <t>http://a0.twimg.com/profile_images/2668648039/5ae625d77fb1cd7fa72983e536851953_normal.jpeg</t>
  </si>
  <si>
    <t>http://a0.twimg.com/profile_images/1171604614/Sayan2_normal.png</t>
  </si>
  <si>
    <t>http://a0.twimg.com/profile_images/2548141112/h1xls6evubn4gi7c3po2_normal.png</t>
  </si>
  <si>
    <t>http://a0.twimg.com/profile_images/2762459715/f6ad7cd59280fafe7cf1784d3f7935b1_normal.png</t>
  </si>
  <si>
    <t>http://a0.twimg.com/profile_images/1734869805/308822_2319000699957_1397724130_2805013_1598466_n_normal.jpg</t>
  </si>
  <si>
    <t>http://a0.twimg.com/profile_images/3491231235/ed24978d3a8400c7023f6fc1c58c5349_normal.jpeg</t>
  </si>
  <si>
    <t>http://a0.twimg.com/profile_images/3601683929/9cebf1bb53a8d73f2acbf53571894841_normal.png</t>
  </si>
  <si>
    <t>http://a0.twimg.com/profile_images/443837104/r_normal.jpeg</t>
  </si>
  <si>
    <t>http://a0.twimg.com/profile_images/1249580014/nielslangeveld_twitter_normal.png</t>
  </si>
  <si>
    <t>http://a0.twimg.com/profile_images/1521014579/michelleleclerc_72_thumb_normal.jpg</t>
  </si>
  <si>
    <t>http://a0.twimg.com/profile_images/3552037191/6026cb3bd5482eabf3ba25eb742e7b78_normal.jpeg</t>
  </si>
  <si>
    <t>http://a0.twimg.com/profile_images/2165611150/NYUS_screen_logo2597_New_Color_normal.jpg</t>
  </si>
  <si>
    <t>http://a0.twimg.com/profile_images/2703311200/48091ca8764fc6774212d1a0eeb6f5dc_normal.jpeg</t>
  </si>
  <si>
    <t>http://a0.twimg.com/profile_images/3051809862/dc594c6ddc015d1c8ebfb2e763383fa3_normal.jpeg</t>
  </si>
  <si>
    <t>http://a0.twimg.com/profile_images/2784346475/8cb142f6609b1b97cfbdff648cefbaba_normal.jpeg</t>
  </si>
  <si>
    <t>http://a0.twimg.com/profile_images/2663645905/27d1499edd51069c977d9fd0b19efe72_normal.jpeg</t>
  </si>
  <si>
    <t>http://a0.twimg.com/profile_images/3051757823/0df18adc8f7e4951d73bc1a96776f48e_normal.jpeg</t>
  </si>
  <si>
    <t>http://a0.twimg.com/profile_images/2784312595/2b8b3e058c8e98518eedfa5e1306ba45_normal.jpeg</t>
  </si>
  <si>
    <t>http://a0.twimg.com/profile_images/2674418837/1d21de88dd473c454d0e2ccaf1154a6a_normal.jpeg</t>
  </si>
  <si>
    <t>http://a0.twimg.com/profile_images/64800841/Borobudur_normal.jpg</t>
  </si>
  <si>
    <t>http://a0.twimg.com/profile_images/3477620921/ce85f00440580a6cc2a1d49dd36f8b8d_normal.jpeg</t>
  </si>
  <si>
    <t>http://a0.twimg.com/profile_images/353250141/DrewPlayingGuitar_normal.jpg</t>
  </si>
  <si>
    <t>http://a0.twimg.com/profile_images/1609402603/gian_cork_normal.jpg</t>
  </si>
  <si>
    <t>Open Twitter Page for This Person</t>
  </si>
  <si>
    <t>http://twitter.com/norrdsgn</t>
  </si>
  <si>
    <t>http://twitter.com/lmgresults</t>
  </si>
  <si>
    <t>http://twitter.com/thedangillis</t>
  </si>
  <si>
    <t>http://twitter.com/tanmushi</t>
  </si>
  <si>
    <t>http://twitter.com/DoktorKermit</t>
  </si>
  <si>
    <t>http://twitter.com/TVCComm</t>
  </si>
  <si>
    <t>http://twitter.com/batescreates</t>
  </si>
  <si>
    <t>http://twitter.com/ljmarcus</t>
  </si>
  <si>
    <t>http://twitter.com/mikronesia</t>
  </si>
  <si>
    <t>http://twitter.com/Jay4HomeLoans</t>
  </si>
  <si>
    <t>http://twitter.com/KaneJamison</t>
  </si>
  <si>
    <t>http://twitter.com/amandadurepos</t>
  </si>
  <si>
    <t>http://twitter.com/KarstenWerner</t>
  </si>
  <si>
    <t>http://twitter.com/rodrigotellom</t>
  </si>
  <si>
    <t>http://twitter.com/weathermoon</t>
  </si>
  <si>
    <t>http://twitter.com/PageViral</t>
  </si>
  <si>
    <t>http://twitter.com/design216</t>
  </si>
  <si>
    <t>http://twitter.com/myInteraction</t>
  </si>
  <si>
    <t>http://twitter.com/praveenscience</t>
  </si>
  <si>
    <t>http://twitter.com/MyLeitz</t>
  </si>
  <si>
    <t>http://twitter.com/armiegarde</t>
  </si>
  <si>
    <t>http://twitter.com/SocialBizIntel</t>
  </si>
  <si>
    <t>http://twitter.com/vizalizer</t>
  </si>
  <si>
    <t>http://twitter.com/marcobazan</t>
  </si>
  <si>
    <t>http://twitter.com/DamianRakowsky</t>
  </si>
  <si>
    <t>http://twitter.com/evolvingUX</t>
  </si>
  <si>
    <t>http://twitter.com/KMartenon</t>
  </si>
  <si>
    <t>http://twitter.com/BertiTwitt</t>
  </si>
  <si>
    <t>http://twitter.com/tribus_anim</t>
  </si>
  <si>
    <t>http://twitter.com/TomCatOnTop</t>
  </si>
  <si>
    <t>http://twitter.com/maximaxoo</t>
  </si>
  <si>
    <t>http://twitter.com/DrBDT</t>
  </si>
  <si>
    <t>http://twitter.com/noracocan</t>
  </si>
  <si>
    <t>http://twitter.com/avkashchauhan</t>
  </si>
  <si>
    <t>http://twitter.com/killionc</t>
  </si>
  <si>
    <t>http://twitter.com/TabbFORUM</t>
  </si>
  <si>
    <t>http://twitter.com/tjardine</t>
  </si>
  <si>
    <t>http://twitter.com/SCUmgmtprof</t>
  </si>
  <si>
    <t>http://twitter.com/vbouton</t>
  </si>
  <si>
    <t>http://twitter.com/ouzor</t>
  </si>
  <si>
    <t>http://twitter.com/RJohnson32</t>
  </si>
  <si>
    <t>http://twitter.com/mbruge</t>
  </si>
  <si>
    <t>http://twitter.com/adriancervoni</t>
  </si>
  <si>
    <t>http://twitter.com/jerenews</t>
  </si>
  <si>
    <t>http://twitter.com/pete_klein</t>
  </si>
  <si>
    <t>http://twitter.com/Fiverrfly</t>
  </si>
  <si>
    <t>http://twitter.com/zyngaorg</t>
  </si>
  <si>
    <t>http://twitter.com/pixelbeat</t>
  </si>
  <si>
    <t>http://twitter.com/azphotoblog</t>
  </si>
  <si>
    <t>http://twitter.com/sarahpotter_ftw</t>
  </si>
  <si>
    <t>http://twitter.com/tokyomaker</t>
  </si>
  <si>
    <t>http://twitter.com/iamjulianx</t>
  </si>
  <si>
    <t>http://twitter.com/endayoung</t>
  </si>
  <si>
    <t>http://twitter.com/notinmy</t>
  </si>
  <si>
    <t>http://twitter.com/amoberg</t>
  </si>
  <si>
    <t>http://twitter.com/JonoHazell</t>
  </si>
  <si>
    <t>http://twitter.com/BI_Dashboards</t>
  </si>
  <si>
    <t>http://twitter.com/SmartDataCo</t>
  </si>
  <si>
    <t>http://twitter.com/Vpapu</t>
  </si>
  <si>
    <t>http://twitter.com/visualoop</t>
  </si>
  <si>
    <t>http://twitter.com/YacineBaroudi</t>
  </si>
  <si>
    <t>http://twitter.com/iizLiz</t>
  </si>
  <si>
    <t>http://twitter.com/UberRob</t>
  </si>
  <si>
    <t>http://twitter.com/stephanenardin</t>
  </si>
  <si>
    <t>http://twitter.com/VisualErnesto</t>
  </si>
  <si>
    <t>http://twitter.com/PhilDRoberts</t>
  </si>
  <si>
    <t>http://twitter.com/kristiekbauer</t>
  </si>
  <si>
    <t>http://twitter.com/ChrisShire</t>
  </si>
  <si>
    <t>http://twitter.com/MikeForecast5</t>
  </si>
  <si>
    <t>http://twitter.com/leyvabl</t>
  </si>
  <si>
    <t>http://twitter.com/BizAnalyticsTT</t>
  </si>
  <si>
    <t>http://twitter.com/philsimon</t>
  </si>
  <si>
    <t>http://twitter.com/mcristia</t>
  </si>
  <si>
    <t>http://twitter.com/ANZAMTTGT</t>
  </si>
  <si>
    <t>http://twitter.com/aldoceccarelli</t>
  </si>
  <si>
    <t>http://twitter.com/DavidSerrault</t>
  </si>
  <si>
    <t>http://twitter.com/clemente69</t>
  </si>
  <si>
    <t>http://twitter.com/interworks</t>
  </si>
  <si>
    <t>http://twitter.com/SeanMGonzalez</t>
  </si>
  <si>
    <t>http://twitter.com/DataCommunityDC</t>
  </si>
  <si>
    <t>http://twitter.com/Strength_N</t>
  </si>
  <si>
    <t>http://twitter.com/Jon_Peltier</t>
  </si>
  <si>
    <t>http://twitter.com/WhereIsYourData</t>
  </si>
  <si>
    <t>http://twitter.com/captain_dash</t>
  </si>
  <si>
    <t>http://twitter.com/ignasialcalde</t>
  </si>
  <si>
    <t>http://twitter.com/PMSIConsulting</t>
  </si>
  <si>
    <t>http://twitter.com/silverdata</t>
  </si>
  <si>
    <t>http://twitter.com/MaxTechScience</t>
  </si>
  <si>
    <t>http://twitter.com/rguezcheca</t>
  </si>
  <si>
    <t>http://twitter.com/edouard_lopez</t>
  </si>
  <si>
    <t>http://twitter.com/DavidBruant</t>
  </si>
  <si>
    <t>http://twitter.com/xytarium</t>
  </si>
  <si>
    <t>http://twitter.com/wpmariken</t>
  </si>
  <si>
    <t>http://twitter.com/Ooitbedacht</t>
  </si>
  <si>
    <t>http://twitter.com/EelcoKaper</t>
  </si>
  <si>
    <t>http://twitter.com/DQnA</t>
  </si>
  <si>
    <t>http://twitter.com/Ruugie</t>
  </si>
  <si>
    <t>http://twitter.com/Langeveld</t>
  </si>
  <si>
    <t>http://twitter.com/michelleleclerc</t>
  </si>
  <si>
    <t>http://twitter.com/theEABrown</t>
  </si>
  <si>
    <t>http://twitter.com/NYUSternMSBA</t>
  </si>
  <si>
    <t>http://twitter.com/SportsWeekly1</t>
  </si>
  <si>
    <t>http://twitter.com/WeeklyNewsRevie</t>
  </si>
  <si>
    <t>http://twitter.com/LeadingBlogs</t>
  </si>
  <si>
    <t>http://twitter.com/LucyNewsroom</t>
  </si>
  <si>
    <t>http://twitter.com/TheDailyRag1</t>
  </si>
  <si>
    <t>http://twitter.com/MustHaveHeadlin</t>
  </si>
  <si>
    <t>http://twitter.com/WonkyFonzie</t>
  </si>
  <si>
    <t>http://twitter.com/santolalla</t>
  </si>
  <si>
    <t>http://twitter.com/jimarronch</t>
  </si>
  <si>
    <t>http://twitter.com/rockenschtein</t>
  </si>
  <si>
    <t>http://twitter.com/gian_antonio</t>
  </si>
  <si>
    <t>norrdsgn
#datavisualization coming up! New
things with #data to be released
after holidays.</t>
  </si>
  <si>
    <t>lmgresults
Email: Not Dead, Just Evolving
#datavisualization http://t.co/kgPOxxG6v2
via @hbr</t>
  </si>
  <si>
    <t>thedangillis
I won't lie. I'm totally geeking
out right now. #SpatialTemporalStatistics
#Wavelets #DataVisualization #SQUEEEEEE</t>
  </si>
  <si>
    <t>tanmushi
Writing my first white paper on
#datavisualization. Very interesting
topic.</t>
  </si>
  <si>
    <t>DoktorKermit
Just blogged about #GeoFlow #datavisualization
#Excel2013 - http://t.co/IfRdhf9Z9x
It's easier than you should think,
get creative</t>
  </si>
  <si>
    <t>TVCComm
#DataVisualization via #Satellite,
#IP or #RF: ask how SEG can help
you efficiently &amp;amp; economically
aggregate data - http://t.co/Fr1t2ryEds.</t>
  </si>
  <si>
    <t>batescreates
5 Tips for Creating Successful
Data-Driven Infographics http://t.co/f02I0FpNbl
#infographics #datavisualization
#design</t>
  </si>
  <si>
    <t>ljmarcus
How Not to Visualize Your Data
- Moz http://t.co/CUD7L1kvnJ via
@moz #infographics #datavisualization
#userexperience</t>
  </si>
  <si>
    <t>mikronesia
"Hello World! Processing" http://t.co/3fbZVRAyuZ
#Vimeo #processing #creativecoding
#opensource #algorithms #datavisualization
#generative</t>
  </si>
  <si>
    <t>Jay4HomeLoans
Vacationing soon? @trulia has mapped
out where Americans look for vacation
homes #datavisualization http://t.co/hE7sOGHK9s
via @trulia</t>
  </si>
  <si>
    <t>KaneJamison
A New Yorker Interactive: Mapping
the rise of craft beer http://t.co/P6nUD4YCLM
#datavisualization</t>
  </si>
  <si>
    <t>amandadurepos
Mapping the Rise of Craft Beer
#maps #datavisualization #beer
#friday http://t.co/8IccSrHnrh</t>
  </si>
  <si>
    <t>KarstenWerner
RT @BI_Dashboards: The Future of
Dashboards - http://t.co/ND3wG85ipU
#datavisualization #dataviz #businessintelligence</t>
  </si>
  <si>
    <t>rodrigotellom
Hello World! Processing http://t.co/CIasLrFCOW
#processing #creativecoding #art
#opensource #algorithms #datavisualization
#generative</t>
  </si>
  <si>
    <t>weathermoon
What Is Insight? Is It Visual?
http://t.co/BQrhqA0HTI #analytics
#insight #DataVisualization</t>
  </si>
  <si>
    <t>PageViral
RT @weathermoon: What Is Insight?
Is It Visual? http://t.co/BQrhqA0HTI
#analytics #insight #DataVisualization</t>
  </si>
  <si>
    <t>design216
#datavisualization "You want to
see to learn something, not to
confirm something" http://t.co/kJMjYHZcPJ</t>
  </si>
  <si>
    <t>myInteraction
Mind the Graph! A Discussion on
the Design of the Network on @slideshare
#controversy #datavisualization
http://t.co/Jglw9dB9Wf</t>
  </si>
  <si>
    <t>praveenscience
Whoz coming to #HackNight? June
29-30 2013. Reg @ http://t.co/zgV2HKapUB
#Bangalore #D3JS #DataVisualization
#Hackathon #HasGeek @hasgeek</t>
  </si>
  <si>
    <t>MyLeitz
Les USA comme vous ne les avez
jamais visités, édifiant ! #datavisualization
#opendata http://t.co/CsAkeyD3tx</t>
  </si>
  <si>
    <t>armiegarde
#DataVisualization is the topic
before bedtime tonight. #school
#multimedia</t>
  </si>
  <si>
    <t>SocialBizIntel
Beyond Infographics: The Use of
Video In Data Visualization | Visual.ly
Blog http://t.co/yEZHXYdktx #datavisualization</t>
  </si>
  <si>
    <t>vizalizer
#DataVisualization tips: Displays
are horizontally and vertically
aligned so the eye can see patterns.
#vizalizer http://t.co/spcmz4RlJ2</t>
  </si>
  <si>
    <t>marcobazan
#usrlib #datavisualization #bigdata
#graphic #design #Hal9000 #chea
@ /usr/lib http://t.co/C062OeGZWJ</t>
  </si>
  <si>
    <t>DamianRakowsky
new project posted #datavisualization
#informationdesign http://t.co/Q8E3Qi7tc4
http://t.co/LYiNmOtC3G</t>
  </si>
  <si>
    <t>evolvingUX
Infographics of the week! http://t.co/WNyqfuMDSA
&amp;amp; http://t.co/8K3Dn0T4QO #ux
#simpleandeffective #beautifulllySimple
#in #datavisualization</t>
  </si>
  <si>
    <t>KMartenon
RT @Pirhoo Les commandements de
la #datavisualization http://t.co/9ASBMF4BsV</t>
  </si>
  <si>
    <t>BertiTwitt
#GoogleMaps les nouvelles possibilités
en démo! Notamment les #datavisualization
http://t.co/6JtlgBjjTy</t>
  </si>
  <si>
    <t>tribus_anim
Matinée très intéressante autour
des outils de la #mobilité à Vannes
. Merci @BluewayBPM @UrbansFacility
#datavisualization #tablettes #ipad</t>
  </si>
  <si>
    <t>TomCatOnTop
RT @maximaxoo: #Science #DataVisualization:most
common birth dates, surprisingly
totally uneven http://t.co/9rDGIHFCF0
via @Radiolab http:/…</t>
  </si>
  <si>
    <t>maximaxoo
#Science #DataVisualization:most
common birth dates, surprisingly
totally uneven http://t.co/9rDGIHFCF0
via @Radiolab http://t.co/YUx94fO51T</t>
  </si>
  <si>
    <t>DrBDT
Apple used pie charts to compare
OS fragmentation. Here's why column
charts are better https://t.co/Wsw86uK4ae
#datavisualization #WWDC2013</t>
  </si>
  <si>
    <t>noracocan
wonderful #doc on #datavisualization
"The Art of Data Visualization
| Off Book @PBS: http://t.co/oJVkMpSQQ1</t>
  </si>
  <si>
    <t>avkashchauhan
A periodic table of Visualization
Methods: http://t.co/qzxjNdOXpc
#DataVisualization</t>
  </si>
  <si>
    <t>killionc
Global women's rights, visualized
#DataVisualization #Infographic
#Videographic http://t.co/lSJ0gCLsmw</t>
  </si>
  <si>
    <t>TabbFORUM
RT @tjardine: #tabbequities #datavisualization
!! Next innovation in equities.
@NYUSternMSBA how do we consume
and analyze #bigdata ?</t>
  </si>
  <si>
    <t>tjardine
#tabbequities #datavisualization
!! Next innovation in equities.
@NYUSternMSBA how do we consume
and analyze #bigdata ?</t>
  </si>
  <si>
    <t>SCUmgmtprof
Better Presentations by @jschwabish
on @slideshare #datavisualization
#presentation http://t.co/RcXrJJxm9P</t>
  </si>
  <si>
    <t>vbouton
With data visualization, there
are no more excuses ! http://t.co/7lBsYjrGrt?
#datavisualization</t>
  </si>
  <si>
    <t>ouzor
Beyond #Infographics: The Use of
Video In #DataVisualization http://t.co/rh3SRwOsKY
#infovis</t>
  </si>
  <si>
    <t>RJohnson32
Does this indirectly count as #DataVisualization?
Stunning Photos Of Google's Massive
Data Centers http://t.co/NIXmbNlDh9</t>
  </si>
  <si>
    <t>mbruge
And you? What your Facebook network
look like? #datavisualization #SNA
http://t.co/tDL6X5yHLA</t>
  </si>
  <si>
    <t>adriancervoni
Así sí que se entera uno, http://t.co/L7oYfRwD7z
#gameofthrones #datavisualization
#infographic</t>
  </si>
  <si>
    <t>jerenews
#DataVisualization Information
is Beautiful Awards 2013 - Cool
Hunting http://t.co/mtlt4btqB5</t>
  </si>
  <si>
    <t>pete_klein
Nice #threejs #datavisualization
on the arms trade: http://t.co/1FwvQ5wC5e</t>
  </si>
  <si>
    <t>Fiverrfly
13 Reasons Why Your Brain Craves
Infographics: Colorful and concise,...
http://t.co/6lfsMcJ0Jd #Infographics
#DataVisualization #science</t>
  </si>
  <si>
    <t>zyngaorg
app store's #datavisualization
of app downloads. One ripple=100
downloads http://t.co/lfCbHbQY0t.
How could we use this tech for
good? #WWDC</t>
  </si>
  <si>
    <t>pixelbeat
El trailer del Tom Clancy's #TheDivision
es genial. http://t.co/z62qkQiP8C
#DataVisualization #Game</t>
  </si>
  <si>
    <t>azphotoblog
RT @GullyTunes: A #datavisualization
of a few first-degree connections
to fellow artists, and the artists
with whom they've worked - http:/…</t>
  </si>
  <si>
    <t>sarahpotter_ftw
Sweet, sweet visual data! "Mapping
Health: Slow/Fast Seattle" http://t.co/S28WyDCCEj
#datavisualization #urbanism</t>
  </si>
  <si>
    <t>tokyomaker
"Data Visualization Reinterpreted
by VISUALIZED" on Vimeo http://t.co/16pAFF7twF
#datavisualization #joydivision
#petersaville #dataviz #3d</t>
  </si>
  <si>
    <t>iamjulianx
10 Fascinating #DataVisualization
Projects: http://t.co/HZIzBO29HI</t>
  </si>
  <si>
    <t>endayoung
Facebook Stories. People using
Facebook in extraordinary ways
#datavisualization http://t.co/5upE2feQEa</t>
  </si>
  <si>
    <t>notinmy
You Won’t Finish This Article http://t.co/g4DxyOcOx8
via @slate via @amlibraries #onlinereading
#skimming #socialmedia #datavisualization</t>
  </si>
  <si>
    <t>amoberg
Information is Beautiful Awards
2013: Recognizing the best #infographics
and #datavisualization http://t.co/pE4wjboOso
#advertising</t>
  </si>
  <si>
    <t>JonoHazell
Is this the Future of Dashboards?
http://t.co/G7TH3I2mDo #datavisualization
#dataviz #businessintelligence
via @BI_Dashboards</t>
  </si>
  <si>
    <t>BI_Dashboards
The Future of Dashboards - http://t.co/ND3wG85ipU
#datavisualization #dataviz #businessintelligence</t>
  </si>
  <si>
    <t>SmartDataCo
From @revodavid and @miguelrios,
a fabulous #DataVisualization of
geotagged Tweets in Europe - http://t.co/m7ZQvMYKad</t>
  </si>
  <si>
    <t>Vpapu
RT @BI_Dashboards: The Future of
Dashboards - http://t.co/ND3wG85ipU
#datavisualization #dataviz #businessintelligence</t>
  </si>
  <si>
    <t>visualoop
RT @BI_Dashboards: The Future of
Dashboards - http://t.co/ND3wG85ipU
#datavisualization #dataviz #businessintelligence</t>
  </si>
  <si>
    <t>YacineBaroudi
3 things inform #DataVisualization:
*You &amp;amp; what you want to say
*The reader &amp;amp; their biases
*Data &amp;amp; how it informs truth
- @jsteeleeditor</t>
  </si>
  <si>
    <t>iizLiz
cool - a live feed of trending
discussions happening on Disqus
platform right now http://t.co/QAJw4mBa4l
#BigBoulder #datavisualization</t>
  </si>
  <si>
    <t>UberRob
From Mars To Big Data | Big Data
- http://t.co/s2uJv1mWjG #datavisualization #dataviz</t>
  </si>
  <si>
    <t>stephanenardin
RT @BI_Dashboards: The Future of
Dashboards - http://t.co/ND3wG85ipU
#datavisualization #dataviz #businessintelligence</t>
  </si>
  <si>
    <t>VisualErnesto
#datavisualization "The carbon
canyons of New York" #visual: http://t.co/FaGEtLxw1V</t>
  </si>
  <si>
    <t>PhilDRoberts
RT @kristiekbauer: It's all about
things that are interesting that
live within the data. @ben_fry
#eyeo2013 #datavisualization</t>
  </si>
  <si>
    <t>kristiekbauer
Excited to hear @giorgialupi speak
at #eyeo2013 especially after attending
her workshop on Wednesday. #datavisualization</t>
  </si>
  <si>
    <t>ChrisShire
RT @kristiekbauer: It's all about
things that are interesting that
live within the data. @ben_fry
#eyeo2013 #datavisualization</t>
  </si>
  <si>
    <t>MikeForecast5
#DataVisualization is helping local
governments find opportunities
within their budgets. #smart #businessintelligence</t>
  </si>
  <si>
    <t>leyvabl
RT @BizAnalyticsTT: #DataVisualization
tools—called data discovery by
Stamford, Conn.-based Gartner Inc.—are
here and making headlines. htt…</t>
  </si>
  <si>
    <t>BizAnalyticsTT
#DataVisualization tools—called
data discovery by Stamford, Conn.-based
Gartner Inc.—are here and making
headlines. http://t.co/0noNdceH69</t>
  </si>
  <si>
    <t>philsimon
.@storywithdata - I would like
to possibly interview you for my
next book on #datavisualization.</t>
  </si>
  <si>
    <t>mcristia
RT @interworks: Next week! #okc
#interworks #tableau #devontower
#lunchwithaview #datavisualization
#bringyourfriends http://t.co/HOS7lGtSdb</t>
  </si>
  <si>
    <t>ANZAMTTGT
RT @BizAnalyticsTT: #DataVisualization
tools—called data discovery by
Stamford, Conn.-based Gartner Inc.—are
here and making headlines. htt…</t>
  </si>
  <si>
    <t>aldoceccarelli
RT @philsimon: Looking for Data
Visualization Case Studies for
My Next Book - http://t.co/hyongki8SJ
#datavisualization #in</t>
  </si>
  <si>
    <t>DavidSerrault
Une bien belle #datavisualization
de matchs de tennis. Et en HTML5
SVP ! http://t.co/15FtXsKZFo</t>
  </si>
  <si>
    <t>clemente69
#datavisualization Google Trends
in full screen http://t.co/1zKH8o9Zrg
http://t.co/lKIg78VK6W</t>
  </si>
  <si>
    <t>interworks
Next week! #okc #interworks #tableau
#devontower #lunchwithaview #datavisualization
#bringyourfriends http://t.co/HOS7lGtSdb</t>
  </si>
  <si>
    <t>SeanMGonzalez
Here ye #DataViz enthusiasts! Join
@sawendel and I at @hellowallet's
#DataVisualization workshop http://t.co/0nJ6V96BWD
@Strength_N #DataDC</t>
  </si>
  <si>
    <t>DataCommunityDC
Here ye #DataViz enthusiasts! Join
@sawendel and I at @hellowallet's
#DataVisualization workshop http://t.co/ef0PI2jdiK
@Strength_N #DataDC</t>
  </si>
  <si>
    <t>Strength_N
RT @DataCommunityDC: Here ye #DataViz
enthusiasts! Join @sawendel and
I at @hellowallet's #DataVisualization
workshop http://t.co/ef0PI2jdi…</t>
  </si>
  <si>
    <t>Jon_Peltier
RT @rockenschtein: thre #datavisualization
training i got from the lecture
of @EdwardTufte &amp;amp; workshop
of @Jon_Peltier were the two best
val…</t>
  </si>
  <si>
    <t>WhereIsYourData
Data Blog: Single fathers: UK statistics:
In the UK, mothers figure prominently
in debates ... http://t.co/1ItI0ed410
#datavisualization</t>
  </si>
  <si>
    <t>captain_dash
Cool #DataVisualization of @CitibikeNYC
by @jackrusher http://t.co/GQhHhQOenu</t>
  </si>
  <si>
    <t>ignasialcalde
Nueva versión simplificad de #ManyEyes
visulization tool http://t.co/1KByRwtPXr
#datavisualization #datavis</t>
  </si>
  <si>
    <t>PMSIConsulting
Let the data tell the story: http://t.co/6M2oOhrfS9
with animated price ranges. #datavisualization
#opensource #datastorytelling #d3charts</t>
  </si>
  <si>
    <t>silverdata
Automating the #bigdata story?
Alternate to #datavisualization
--- but still context is key. http://t.co/YZOPnnZLwT
intriguing.</t>
  </si>
  <si>
    <t>MaxTechScience
RT @maximaxoo: #Science #DataVisualization:most
common birth dates, surprisingly
totally uneven http://t.co/9rDGIHFCF0
via @Radiolab http:/…</t>
  </si>
  <si>
    <t>rguezcheca
RT @maximaxoo: #Science #DataVisualization:most
common birth dates, surprisingly
totally uneven http://t.co/9rDGIHFCF0
via @Radiolab http:/…</t>
  </si>
  <si>
    <t>edouard_lopez
Euh... sérieux pas de slide sur
THE js lib about #datavisualization:
@d3js !?! Not good #AEC</t>
  </si>
  <si>
    <t>DavidBruant
RT @edouard_lopez: Euh... sérieux
pas de slide sur THE js lib about
#datavisualization: @d3js !?! Not
good #AEC</t>
  </si>
  <si>
    <t>xytarium
RT @maximaxoo: #Science #DataVisualization:most
common birth dates, surprisingly
totally uneven http://t.co/9rDGIHFCF0
via @Radiolab http:/…</t>
  </si>
  <si>
    <t>wpmariken
Functional tell a story relevant
appealing #DataVisualization http://t.co/hvaEUnfVF7</t>
  </si>
  <si>
    <t>Ooitbedacht
#OnlineTuesday #DataVisualization
(with @andyhoek, @LeoVerdonck,
and 4 others at Felix Meritis)
— http://t.co/kLcPS27Lkk</t>
  </si>
  <si>
    <t>EelcoKaper
RT @cleverfranke: Check out our
real time #datavisualization for
KPMG of the mobile traffic during
the crowning of the new Dutch King.
http…</t>
  </si>
  <si>
    <t>DQnA
Create a data map aka a site map
to browse thrue all data of a research
#datavisualization #onlinetuesday
looking good @cleverfranke</t>
  </si>
  <si>
    <t>Ruugie
Wat kost een licentie op #prism
eigenlijk? #onlinetuesday #datavisualization</t>
  </si>
  <si>
    <t>Langeveld
Nog even knallen en dan gauw naar
#onlinetuesday #datavisualization</t>
  </si>
  <si>
    <t>michelleleclerc
Our presentation, "How to Turn
Data into Design" has over 2,000
views! @theEABrown on @slideshare
#datavisualization http://t.co/ckFoIpWUQU</t>
  </si>
  <si>
    <t>theEABrown
RT @michelleleclerc: Our presentation,
"How to Turn Data into Design"
has over 2,000 views! @theEABrown
on @slideshare #datavisualization
h…</t>
  </si>
  <si>
    <t>NYUSternMSBA
RT @tjardine: #tabbequities #datavisualization
!! Next innovation in equities.
@NYUSternMSBA how do we consume
and analyze #bigdata ?</t>
  </si>
  <si>
    <t>SportsWeekly1
#Datavisualization Information
in Pictures and Graphs http://t.co/sswluMGhqA</t>
  </si>
  <si>
    <t>WeeklyNewsRevie
Creating Valuable Marketing Information
with an Infographic Creator http://t.co/91bxjnubwg
#Datavisualization</t>
  </si>
  <si>
    <t>LeadingBlogs
Use a Well Developed Marketing
Strategy to Give Your Business
a Boost http://t.co/Jeuh3Mb78y
#Datavisualization</t>
  </si>
  <si>
    <t>LucyNewsroom
#Datavisualization Customize Your
Website with Bold and Attractive
Infographics http://t.co/gwILSS10oG</t>
  </si>
  <si>
    <t>TheDailyRag1
#Datavisualization A Vision of
Data http://t.co/9mRoWvKGaG</t>
  </si>
  <si>
    <t>MustHaveHeadlin
#Datavisualization Subway Maps
Are Helpful Infographics http://t.co/CeUobrGRFl</t>
  </si>
  <si>
    <t>WonkyFonzie
Use a Well Developed Marketing
Strategy to Give Your Business
a Boost http://t.co/QNXtvft3cU
#Datavisualization</t>
  </si>
  <si>
    <t>santolalla
Pequeño ejercicio de comparación
con #GoogleTrends búsquedas sobre
las #Big4 en España #DataVisualization
http://t.co/8BjQiuNg29</t>
  </si>
  <si>
    <t>jimarronch
Big Data in Context (Infographic)
http://t.co/48LOrBTTSz via @wordpressdotcom
#bigdata #datavisualization #dataviz</t>
  </si>
  <si>
    <t>rockenschtein
thre #datavisualization training
i got from the lecture of @EdwardTufte
&amp;amp; workshop of @Jon_Peltier
were the two best values of my
career</t>
  </si>
  <si>
    <t>gian_antonio
@Statwolf video pitch http://t.co/OgDjarOWC6
#datavisualization #machinelearning
#datamining #bigdata</t>
  </si>
  <si>
    <t>Graph Type</t>
  </si>
  <si>
    <t>Modularity</t>
  </si>
  <si>
    <t>NodeXL Version</t>
  </si>
  <si>
    <t>Not Applicable</t>
  </si>
  <si>
    <t>1.0.1.238</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</si>
  <si>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</si>
  <si>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</si>
  <si>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</si>
  <si>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</si>
  <si>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</si>
  <si>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</si>
  <si>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</si>
  <si>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</si>
  <si>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</si>
  <si>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</si>
  <si>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</si>
  <si>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</si>
  <si>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</si>
  <si>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</si>
  <si>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</si>
  <si>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</si>
  <si>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</si>
  <si>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</si>
  <si>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</si>
  <si>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</si>
  <si>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</si>
  <si>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</si>
  <si>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</si>
  <si>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</si>
  <si>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</si>
  <si>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</si>
  <si>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</si>
  <si>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</si>
  <si>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</si>
  <si>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</si>
  <si>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</si>
  <si>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</si>
  <si>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</si>
  <si>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</si>
  <si>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</si>
  <si>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</si>
  <si>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</si>
  <si>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</si>
  <si>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</si>
  <si>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</si>
  <si>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</si>
  <si>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</si>
  <si>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</si>
  <si>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</si>
  <si>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</si>
  <si>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</si>
  <si>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</si>
  <si>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</si>
  <si>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</si>
  <si>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</si>
  <si>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</si>
  <si>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</si>
  <si>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</si>
  <si>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</si>
  <si>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</si>
  <si>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</si>
  <si>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</si>
  <si>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</si>
  <si>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</si>
  <si>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G43</t>
  </si>
  <si>
    <t>G44</t>
  </si>
  <si>
    <t>G45</t>
  </si>
  <si>
    <t>G46</t>
  </si>
  <si>
    <t>G47</t>
  </si>
  <si>
    <t>G48</t>
  </si>
  <si>
    <t>G49</t>
  </si>
  <si>
    <t>G50</t>
  </si>
  <si>
    <t>G51</t>
  </si>
  <si>
    <t>G52</t>
  </si>
  <si>
    <t>G53</t>
  </si>
  <si>
    <t>G54</t>
  </si>
  <si>
    <t>G55</t>
  </si>
  <si>
    <t>G56</t>
  </si>
  <si>
    <t>G57</t>
  </si>
  <si>
    <t>G58</t>
  </si>
  <si>
    <t>G59</t>
  </si>
  <si>
    <t>G60</t>
  </si>
  <si>
    <t>G61</t>
  </si>
  <si>
    <t>G62</t>
  </si>
  <si>
    <t>G63</t>
  </si>
  <si>
    <t>0, 12, 96</t>
  </si>
  <si>
    <t>0, 136, 227</t>
  </si>
  <si>
    <t>0, 100, 50</t>
  </si>
  <si>
    <t>0, 176, 22</t>
  </si>
  <si>
    <t>191, 0, 0</t>
  </si>
  <si>
    <t>230, 120, 0</t>
  </si>
  <si>
    <t>255, 191, 0</t>
  </si>
  <si>
    <t>150, 200, 0</t>
  </si>
  <si>
    <t>200, 0, 120</t>
  </si>
  <si>
    <t>77, 0, 96</t>
  </si>
  <si>
    <t>91, 0, 191</t>
  </si>
  <si>
    <t>0, 98, 130</t>
  </si>
  <si>
    <t>GroupingDescription░The graph's vertices were grouped by cluster using the Clauset-Newman-Moore cluster algorithm.▓LayoutAlgorithm░The graph was laid out using the Circle layout algorithm.▓GraphDirectedness░The graph is directed.</t>
  </si>
  <si>
    <t xml:space="preserve">&lt;?xml version="1.0" encoding="utf-8"?&gt;_x000D_
&lt;configuration&gt;_x000D_
  &lt;configSections&gt;_x000D_
    &lt;sectionGroup name="userSettings" type="System.Configuration.UserSettingsGroup, System, Version=2.0.0.0, Culture=neutral, PublicKeyToken=b77a5c561934e089"&gt;_x000D_
      &lt;section name="ExportToNodeXLGraphGalleryUserSettings" type="System.Configuration.ClientSettingsSection, System, Version=2.0.0.0, Culture=neutral, PublicKeyToken=b77a5c561934e089" allowExeDefinition="MachineToLocalUser" requirePermission="false" /&gt;_x000D_
      &lt;section name="LayoutUserSettings" type="System.Configuration.ClientSettingsSection, System, Version=2.0.0.0, Culture=neutral, PublicKeyToken=b77a5c561934e089" allowExeDefinition="MachineToLocalUser" requirePermission="false" /&gt;_x000D_
      &lt;section name="GroupUserSettings" type="System.Configuration.ClientSettingsSection, System, Version=2.0.0.0, Culture=neutral, PublicKeyToken=b77a5c561934e089" allowExeDefinition="MachineToLocalUser" requirePermission="false" /&gt;_x000D_
      &lt;section name="ClusterUserSettings" type="System.Configuration.ClientSettingsSection, System, Version=2.0.0.0, Culture=neutral, PublicKeyToken=b77a5c561934e089" allowExeDefinition="MachineToLocalUser" requirePermission="false" /&gt;_x000D_
      &lt;section name="ColumnGroupUserSettings" type="System.Configuration.ClientSettingsSection, System, Version=2.0.0.0, Culture=neutral, PublicKeyToken=b77a5c561934e089" allowExeDefinition="MachineToLocalUser" requirePermission="false" /&gt;_x000D_
      &lt;section name="GraphMetricUserSettings" type="System.Configuration.ClientSettingsSection, System, Version=2.0.0.0, Culture=neutral, PublicKeyToken=b77a5c561934e089" allowExeDefinition="MachineToLocalUser" requirePermission="false" /&gt;_x000D_
      &lt;section name="GraphZoomAndScaleUserSettings" type="System.Configuration.ClientSettingsSection, System, Version=2.0.0.0, Culture=neutral, PublicKeyToken=b77a5c561934e089" allowExeDefinition="MachineToLocalUser" requirePermission="false" /&gt;_x000D_
      &lt;section name="GeneralUserSettings4" type="System.Configuration.ClientSettingsSection, System, Version=2.0.0.0, Culture=neutral, PublicKeyToken=b77a5c561934e089" allowExeDefinition="MachineToLocalUser" requirePermission="false" /&gt;_x000D_
    &lt;/sectionGroup&gt;_x000D_
  &lt;/configSections&gt;_x000D_
  &lt;userSettings&gt;_x000D_
    &lt;ExportToNodeXLGraphGalleryUserSettings&gt;_x000D_
      &lt;setting name="SpaceDelimitedTags" serializeAs="String"&gt;_x000D_
        &lt;value&gt;#datavisualization, hashtag search on Twitter&lt;/value&gt;_x000D_
      &lt;/setting&gt;_x000D_
      &lt;setting name="ExportWorkbookAndSettings" serializeAs="String"&gt;_x000D_
        &lt;value&gt;True&lt;/value&gt;_x000D_
      &lt;/setting&gt;_x000D_
      &lt;setting name="UseCredentials" serializeAs="String"&gt;_x000D_
        &lt;value&gt;False&lt;/value&gt;_x000D_
      &lt;/setting&gt;_x000D_
      &lt;setting name="Author" serializeAs="String"&gt;_x000D_
        &lt;value&gt;SHJ&lt;/value&gt;_x000D_
      &lt;/setting&gt;_x000D_
      &lt;setting name="Title" serializeAs="String"&gt;_x000D_
        &lt;value&gt;#datavisualization hashtag search on Twitter (unlimited)&lt;/value&gt;_x000D_
      &lt;/setting&gt;_x000D_
      &lt;setting name="Description" serializeAs="String"&gt;_x000D_
        &lt;value&gt;The graph is directed._x000D_
_x000D_
The graph's vertices were grouped by cluster using the Clauset-Newman-Moore cluster algorithm._x000D_
_x000D_
The graph was laid out using the Circle layout algorithm._x000D_
_x000D_
Overall Graph Metrics:_x000D_
Vertices: 112_x000D_
Unique Edges: 200_x000D_
Edges With Duplicates: 83_x000D_
Total Edges: 283_x000D_
Self-Loops: 148_x000D_
Reciprocated Vertex Pair Ratio: 0.615384615384615_x000D_
Reciprocated Edge Ratio: 0.761904761904762_x000D_
Connected Components: 61_x000D_
Single-Vertex Connected Components: 49_x000D_
Maximum Vertices in a Connected Component: 28_x000D_
Maximum Edges in a Connected Component: 104_x000D_
Maximum Geodesic Distance (Diameter): 7_x000D_
Average Geodesic Distance: 2.602062_x000D_
Graph Density: 0.0101351351351351_x000D_
Modularity: Not Applicable_x000D_
NodeXL Version: 1.0.1.238&lt;/value&gt;_x000D_
      &lt;/setting&gt;_x000D_
      &lt;setting name="ExportGraphML" serializeAs="String"&gt;_x000D_
        &lt;value&gt;True&lt;/value&gt;_x000D_
      &lt;/setting&gt;_x000D_
      &lt;setting name="UseFixedAspectRatio" serializeAs="String"&gt;_x000D_
        &lt;value&gt;False&lt;/value&gt;_x000D_
      &lt;/setting&gt;_x000D_
    &lt;/ExportToNodeXLGraphGalleryUserSettings&gt;_x000D_
    &lt;LayoutUserSettings&gt;_x000D_
      &lt;setting name="Layout" serializeAs="String"&gt;_x000D_
        &lt;value&gt;Circle&lt;/value&gt;_x000D_
      &lt;/setting&gt;_x000D_
    &lt;/LayoutUserSettings&gt;_x000D_
    &lt;GroupUserSettings&gt;_x000D_
      &lt;setting name="ReadGroups" serializeAs="String"&gt;_x000D_
        &lt;value&gt;True&lt;/value&gt;_x000D_
      &lt;/setting&gt;_x000D_
    &lt;/GroupUserSettings&gt;_x000D_
    &lt;ClusterUserSettings&gt;_x000D_
      &lt;setting name="ClusterAlgorithm" serializeAs="String"&gt;_x000D_
        &lt;value&gt;ClausetNewmanMoore&lt;/value&gt;_x000D_
      &lt;/setting&gt;_x000D_
      &lt;setting name="PutNeighborlessVerticesInOneCluster" serializeAs="String"&gt;_x000D_
        &lt;value&gt;False&lt;/value&gt;_x000D_
      &lt;/setting&gt;_x000D_
    &lt;/ClusterUserSettings&gt;_x000D_
    &lt;ColumnGroupUserSettings&gt;_x000D_
      &lt;setting name="ColumnGroupsToShow" serializeAs="String"&gt;_x000D_
        &lt;value&gt;EdgeDoNotHide, EdgeVisualAttributes, EdgeLabels, EdgeGraphMetrics, EdgeOtherColumns, VertexDoNotHide, VertexVisualAttributes, VertexGraphMetrics, VertexLabels, VertexOtherColumns, GroupDoNotHide, GroupVisualAttributes, GroupLabels, GroupGraphMetrics, GroupEdgeDoNotHide, GroupEdgeGraphMetrics&lt;/value&gt;_x000D_
      &lt;/setting&gt;_x000D_
    &lt;/ColumnGroupUserSettings&gt;_x000D_
    &lt;GraphMetricUserSettings&gt;_x000D_
      &lt;setting name="GraphMetricsToCalculate" serializeAs="String"&gt;_x000D_
        &lt;value&gt;InDegree, OutDegree, Degree, ClusteringCoefficient, BrandesFastCentralities, EigenvectorCentrality, PageRank, OverallMetrics, GroupMetrics, EdgeReciprocation, TopNBy, TwitterSearchNetworkTopItems, Words, ReciprocatedVertexPairRatio&lt;/value&gt;_x000D_
      &lt;/setting&gt;_x000D_
    &lt;/GraphMetricUserSettings&gt;_x000D_
    &lt;GraphZoomAndScaleUserSettings&gt;_x000D_
      &lt;setting name="GraphScale" serializeAs="String"&gt;_x000D_
        &lt;value&gt;1&lt;/value&gt;_x000D_
      &lt;/setting&gt;_x000D_
    &lt;/GraphZoomAndScaleUserSettings&gt;_x000D_
    &lt;GeneralUserSettings4&gt;_x000D_
      &lt;setting name="NewWorkbookGraphDirectedness" serializeAs="String"&gt;_x000D_
        &lt;value&gt;Directed&lt;/value&gt;_x000D_
      &lt;/setting&gt;_x000D_
      &lt;setting name="ReadEdgeLabels" serializeAs="String"&gt;_x000D_
        &lt;value&gt;True&lt;/value&gt;_x000D_
      &lt;/setting&gt;_x000D_
      &lt;setting name="ShowGraphLegend" serializeAs="String"&gt;_x000D_
        &lt;value&gt;False&lt;/value&gt;_x000D_
</t>
  </si>
  <si>
    <t>Workbook Settings 2</t>
  </si>
  <si>
    <t xml:space="preserve">      &lt;/setting&gt;_x000D_
      &lt;setting name="ShowGraphAxes" serializeAs="String"&gt;_x000D_
        &lt;value&gt;False&lt;/value&gt;_x000D_
      &lt;/setting&gt;_x000D_
      &lt;setting name="ReadVertexLabels" serializeAs="String"&gt;_x000D_
        &lt;value&gt;True&lt;/value&gt;_x000D_
      &lt;/setting&gt;_x000D_
      &lt;setting name="ReadGroupLabels" serializeAs="String"&gt;_x000D_
        &lt;value&gt;True&lt;/value&gt;_x000D_
      &lt;/setting&gt;_x000D_
    &lt;/GeneralUserSettings4&gt;_x000D_
  &lt;/userSettings&gt;_x000D_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</si>
</sst>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
    <numFmt numFmtId="166" formatCode="#,##0.000"/>
    <numFmt numFmtId="167" formatCode="0.000"/>
  </numFmts>
  <fonts count="14" x14ac:knownFonts="1">
    <font>
      <sz val="11"/>
      <color theme="1"/>
      <name val="Calibri"/>
      <family val="2"/>
      <scheme val="minor"/>
    </font>
    <font>
      <b/>
      <sz val="11"/>
      <color theme="1"/>
      <name val="Calibri"/>
      <family val="2"/>
      <scheme val="minor"/>
    </font>
    <font>
      <b/>
      <sz val="8"/>
      <color indexed="81"/>
      <name val="Tahoma"/>
      <family val="2"/>
    </font>
    <font>
      <sz val="8"/>
      <color indexed="81"/>
      <name val="Tahoma"/>
      <family val="2"/>
    </font>
    <font>
      <u/>
      <sz val="8"/>
      <color indexed="81"/>
      <name val="Tahoma"/>
      <family val="2"/>
    </font>
    <font>
      <sz val="11"/>
      <color theme="1"/>
      <name val="Calibri"/>
      <family val="2"/>
      <scheme val="minor"/>
    </font>
    <font>
      <sz val="11"/>
      <color theme="0"/>
      <name val="Calibri"/>
      <family val="2"/>
      <scheme val="minor"/>
    </font>
    <font>
      <b/>
      <sz val="11"/>
      <color theme="0"/>
      <name val="Calibri"/>
      <family val="2"/>
      <scheme val="minor"/>
    </font>
    <font>
      <b/>
      <sz val="9"/>
      <color indexed="81"/>
      <name val="Tahoma"/>
      <charset val="1"/>
    </font>
    <font>
      <sz val="9"/>
      <color indexed="81"/>
      <name val="Tahoma"/>
      <family val="2"/>
    </font>
    <font>
      <sz val="9"/>
      <color indexed="81"/>
      <name val="Tahoma"/>
      <charset val="1"/>
    </font>
    <font>
      <sz val="11"/>
      <color theme="1"/>
      <name val="Calibri"/>
      <scheme val="minor"/>
    </font>
    <font>
      <b/>
      <sz val="9"/>
      <color indexed="81"/>
      <name val="Tahoma"/>
      <family val="2"/>
    </font>
    <font>
      <u/>
      <sz val="11"/>
      <color theme="10"/>
      <name val="Calibri"/>
      <family val="2"/>
      <scheme val="minor"/>
    </font>
  </fonts>
  <fills count="10">
    <fill>
      <patternFill patternType="none"/>
    </fill>
    <fill>
      <patternFill patternType="gray125"/>
    </fill>
    <fill>
      <patternFill patternType="solid">
        <fgColor theme="1" tint="0.499984740745262"/>
        <bgColor indexed="64"/>
      </patternFill>
    </fill>
    <fill>
      <patternFill patternType="solid">
        <fgColor theme="4" tint="0.59996337778862885"/>
        <bgColor indexed="64"/>
      </patternFill>
    </fill>
    <fill>
      <patternFill patternType="solid">
        <fgColor theme="4" tint="0.39994506668294322"/>
        <bgColor indexed="64"/>
      </patternFill>
    </fill>
    <fill>
      <patternFill patternType="solid">
        <fgColor theme="4" tint="0.79998168889431442"/>
        <bgColor indexed="64"/>
      </patternFill>
    </fill>
    <fill>
      <patternFill patternType="solid">
        <fgColor theme="4" tint="-0.24994659260841701"/>
        <bgColor indexed="64"/>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s>
  <borders count="12">
    <border>
      <left/>
      <right/>
      <top/>
      <bottom/>
      <diagonal/>
    </border>
    <border>
      <left style="thin">
        <color theme="0"/>
      </left>
      <right style="thin">
        <color theme="0"/>
      </right>
      <top style="thin">
        <color theme="0"/>
      </top>
      <bottom style="thin">
        <color theme="0"/>
      </bottom>
      <diagonal/>
    </border>
    <border>
      <left style="thin">
        <color theme="0"/>
      </left>
      <right/>
      <top/>
      <bottom/>
      <diagonal/>
    </border>
    <border>
      <left/>
      <right style="thin">
        <color theme="0"/>
      </right>
      <top/>
      <bottom style="thick">
        <color theme="0"/>
      </bottom>
      <diagonal/>
    </border>
    <border>
      <left/>
      <right/>
      <top/>
      <bottom style="thick">
        <color theme="0"/>
      </bottom>
      <diagonal/>
    </border>
    <border>
      <left/>
      <right style="thin">
        <color theme="0"/>
      </right>
      <top/>
      <bottom style="thin">
        <color theme="0"/>
      </bottom>
      <diagonal/>
    </border>
    <border>
      <left/>
      <right/>
      <top/>
      <bottom style="thin">
        <color theme="0"/>
      </bottom>
      <diagonal/>
    </border>
    <border>
      <left/>
      <right style="thin">
        <color theme="0"/>
      </right>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s>
  <cellStyleXfs count="10">
    <xf numFmtId="0" fontId="0" fillId="0" borderId="0"/>
    <xf numFmtId="49" fontId="5" fillId="2" borderId="1" applyNumberFormat="0" applyFont="0" applyAlignment="0" applyProtection="0"/>
    <xf numFmtId="0" fontId="5" fillId="0" borderId="0" applyNumberFormat="0" applyFont="0" applyFill="0" applyBorder="0" applyAlignment="0" applyProtection="0"/>
    <xf numFmtId="0" fontId="5" fillId="0" borderId="0" applyNumberFormat="0" applyFont="0" applyBorder="0" applyAlignment="0" applyProtection="0"/>
    <xf numFmtId="49" fontId="5" fillId="5" borderId="1" applyNumberFormat="0" applyFont="0" applyAlignment="0" applyProtection="0"/>
    <xf numFmtId="49" fontId="5" fillId="4" borderId="1" applyNumberFormat="0" applyAlignment="0" applyProtection="0"/>
    <xf numFmtId="0" fontId="6" fillId="6" borderId="1" applyNumberFormat="0" applyAlignment="0" applyProtection="0"/>
    <xf numFmtId="164" fontId="5" fillId="3" borderId="1" applyNumberFormat="0" applyFont="0" applyAlignment="0" applyProtection="0"/>
    <xf numFmtId="49" fontId="5" fillId="5" borderId="1" applyNumberFormat="0" applyFont="0" applyAlignment="0" applyProtection="0"/>
    <xf numFmtId="0" fontId="13" fillId="0" borderId="0" applyNumberFormat="0" applyFill="0" applyBorder="0" applyAlignment="0" applyProtection="0"/>
  </cellStyleXfs>
  <cellXfs count="112">
    <xf numFmtId="0" fontId="0" fillId="0" borderId="0" xfId="0"/>
    <xf numFmtId="49" fontId="0" fillId="0" borderId="0" xfId="0" applyNumberFormat="1"/>
    <xf numFmtId="1" fontId="0" fillId="0" borderId="0" xfId="0" applyNumberFormat="1"/>
    <xf numFmtId="0" fontId="0" fillId="0" borderId="0" xfId="0" applyNumberFormat="1"/>
    <xf numFmtId="0" fontId="1" fillId="0" borderId="0" xfId="0" applyFont="1" applyAlignment="1">
      <alignment wrapText="1"/>
    </xf>
    <xf numFmtId="49" fontId="1"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5" borderId="1" xfId="4" applyNumberFormat="1" applyFont="1"/>
    <xf numFmtId="49" fontId="6" fillId="6" borderId="1" xfId="6" applyNumberFormat="1"/>
    <xf numFmtId="0" fontId="0" fillId="0" borderId="0" xfId="2" applyFont="1"/>
    <xf numFmtId="0" fontId="0" fillId="5" borderId="0" xfId="4" applyNumberFormat="1" applyFont="1" applyBorder="1"/>
    <xf numFmtId="1" fontId="0" fillId="5" borderId="0" xfId="4" applyNumberFormat="1" applyFont="1" applyBorder="1"/>
    <xf numFmtId="0" fontId="0" fillId="2" borderId="0" xfId="1" applyNumberFormat="1" applyFont="1" applyBorder="1"/>
    <xf numFmtId="0" fontId="5" fillId="4" borderId="0" xfId="5" applyNumberFormat="1" applyBorder="1"/>
    <xf numFmtId="164" fontId="5" fillId="4" borderId="0" xfId="5" applyNumberFormat="1" applyBorder="1"/>
    <xf numFmtId="1" fontId="5" fillId="4" borderId="0" xfId="5" applyNumberFormat="1" applyBorder="1"/>
    <xf numFmtId="0" fontId="5" fillId="4" borderId="2" xfId="5" applyNumberFormat="1" applyBorder="1"/>
    <xf numFmtId="0" fontId="0" fillId="5" borderId="2" xfId="4" applyNumberFormat="1" applyFont="1" applyBorder="1"/>
    <xf numFmtId="0" fontId="6" fillId="6" borderId="0" xfId="6" applyBorder="1"/>
    <xf numFmtId="0" fontId="6" fillId="6" borderId="2" xfId="6" applyBorder="1"/>
    <xf numFmtId="0" fontId="0" fillId="3" borderId="0" xfId="7" applyNumberFormat="1" applyFont="1" applyBorder="1"/>
    <xf numFmtId="0" fontId="0" fillId="3" borderId="2" xfId="7" applyNumberFormat="1" applyFont="1" applyBorder="1"/>
    <xf numFmtId="0" fontId="0" fillId="2" borderId="2" xfId="1" applyNumberFormat="1" applyFont="1" applyBorder="1"/>
    <xf numFmtId="0" fontId="0" fillId="0" borderId="2" xfId="2" applyFont="1" applyBorder="1"/>
    <xf numFmtId="0" fontId="1" fillId="0" borderId="0" xfId="0" applyNumberFormat="1" applyFont="1"/>
    <xf numFmtId="4" fontId="0" fillId="0" borderId="0" xfId="0" applyNumberFormat="1"/>
    <xf numFmtId="4" fontId="0" fillId="0" borderId="0" xfId="0" applyNumberFormat="1" applyBorder="1"/>
    <xf numFmtId="0" fontId="5" fillId="4" borderId="1" xfId="5" applyNumberFormat="1"/>
    <xf numFmtId="0" fontId="5" fillId="4" borderId="1" xfId="5" applyNumberFormat="1" applyAlignment="1"/>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5" fillId="4" borderId="1" xfId="5" applyNumberFormat="1"/>
    <xf numFmtId="167" fontId="5" fillId="4" borderId="1" xfId="5" applyNumberFormat="1"/>
    <xf numFmtId="1" fontId="5" fillId="4" borderId="1" xfId="5" applyNumberFormat="1" applyAlignment="1"/>
    <xf numFmtId="167" fontId="5" fillId="4" borderId="1" xfId="5" applyNumberFormat="1" applyAlignment="1"/>
    <xf numFmtId="0" fontId="5" fillId="2" borderId="1" xfId="1" applyNumberFormat="1"/>
    <xf numFmtId="0" fontId="6" fillId="6" borderId="1" xfId="6"/>
    <xf numFmtId="0" fontId="6" fillId="6" borderId="1" xfId="6" applyNumberFormat="1"/>
    <xf numFmtId="0" fontId="0" fillId="5" borderId="8" xfId="4" applyNumberFormat="1" applyFont="1" applyBorder="1"/>
    <xf numFmtId="0" fontId="0" fillId="5" borderId="9" xfId="4" applyNumberFormat="1" applyFont="1" applyBorder="1"/>
    <xf numFmtId="0" fontId="0" fillId="5" borderId="10" xfId="4" applyNumberFormat="1" applyFont="1" applyBorder="1"/>
    <xf numFmtId="0" fontId="0" fillId="3" borderId="8" xfId="7" applyNumberFormat="1" applyFont="1" applyBorder="1"/>
    <xf numFmtId="0" fontId="6" fillId="3" borderId="10" xfId="7" applyNumberFormat="1" applyFont="1" applyBorder="1"/>
    <xf numFmtId="0" fontId="5" fillId="2" borderId="8" xfId="1" applyNumberFormat="1" applyBorder="1"/>
    <xf numFmtId="0" fontId="5" fillId="2" borderId="10" xfId="1" applyNumberFormat="1" applyBorder="1"/>
    <xf numFmtId="0" fontId="5" fillId="4" borderId="8" xfId="5" applyNumberFormat="1" applyBorder="1"/>
    <xf numFmtId="0" fontId="5" fillId="4" borderId="9" xfId="5" applyNumberFormat="1" applyBorder="1"/>
    <xf numFmtId="0" fontId="0" fillId="3" borderId="1" xfId="7" applyNumberFormat="1" applyFont="1"/>
    <xf numFmtId="49" fontId="0" fillId="0" borderId="0" xfId="3" applyNumberFormat="1" applyFont="1" applyAlignment="1"/>
    <xf numFmtId="0" fontId="0" fillId="5" borderId="1" xfId="4" applyNumberFormat="1" applyFont="1" applyAlignment="1"/>
    <xf numFmtId="164" fontId="0" fillId="5" borderId="1" xfId="4" applyNumberFormat="1" applyFont="1" applyAlignment="1"/>
    <xf numFmtId="0" fontId="11" fillId="5" borderId="1" xfId="4" applyNumberFormat="1" applyFont="1" applyAlignment="1"/>
    <xf numFmtId="1" fontId="0" fillId="5" borderId="1" xfId="4" applyNumberFormat="1" applyFont="1" applyAlignment="1"/>
    <xf numFmtId="49" fontId="6" fillId="6" borderId="1" xfId="6" applyNumberFormat="1" applyAlignment="1"/>
    <xf numFmtId="0" fontId="6" fillId="6" borderId="1" xfId="6" applyNumberFormat="1" applyAlignment="1"/>
    <xf numFmtId="0" fontId="0" fillId="2" borderId="1" xfId="1" applyNumberFormat="1" applyFont="1" applyAlignment="1"/>
    <xf numFmtId="0" fontId="0" fillId="0" borderId="0" xfId="2" applyNumberFormat="1" applyFont="1" applyAlignment="1"/>
    <xf numFmtId="164" fontId="0" fillId="3" borderId="1" xfId="7" applyNumberFormat="1" applyFont="1" applyAlignment="1"/>
    <xf numFmtId="165" fontId="0" fillId="3" borderId="1" xfId="7" applyNumberFormat="1" applyFont="1" applyAlignment="1"/>
    <xf numFmtId="0" fontId="0" fillId="3" borderId="1" xfId="7" applyNumberFormat="1" applyFont="1" applyAlignment="1"/>
    <xf numFmtId="166" fontId="0" fillId="3" borderId="1" xfId="7" applyNumberFormat="1" applyFont="1" applyAlignment="1"/>
    <xf numFmtId="0" fontId="11" fillId="2" borderId="1" xfId="1" applyNumberFormat="1" applyFont="1" applyAlignment="1"/>
    <xf numFmtId="0" fontId="0" fillId="0" borderId="0" xfId="0" applyAlignment="1"/>
    <xf numFmtId="0" fontId="0" fillId="0" borderId="0" xfId="0" applyFill="1" applyAlignment="1"/>
    <xf numFmtId="22" fontId="0" fillId="0" borderId="0" xfId="0" applyNumberFormat="1" applyAlignment="1"/>
    <xf numFmtId="22" fontId="0" fillId="0" borderId="0" xfId="0" applyNumberFormat="1" applyFill="1" applyAlignment="1"/>
    <xf numFmtId="1" fontId="11" fillId="4" borderId="1" xfId="5" applyNumberFormat="1" applyFont="1" applyAlignment="1"/>
    <xf numFmtId="49" fontId="0" fillId="0" borderId="0" xfId="3" applyNumberFormat="1" applyFont="1" applyBorder="1" applyAlignment="1"/>
    <xf numFmtId="0" fontId="0" fillId="5" borderId="11" xfId="4" applyNumberFormat="1" applyFont="1" applyBorder="1" applyAlignment="1"/>
    <xf numFmtId="164" fontId="0" fillId="5" borderId="11" xfId="4" applyNumberFormat="1" applyFont="1" applyBorder="1" applyAlignment="1"/>
    <xf numFmtId="1" fontId="0" fillId="5" borderId="11" xfId="4" applyNumberFormat="1" applyFont="1" applyBorder="1" applyAlignment="1"/>
    <xf numFmtId="49" fontId="6" fillId="6" borderId="11" xfId="6" applyNumberFormat="1" applyBorder="1" applyAlignment="1"/>
    <xf numFmtId="0" fontId="6" fillId="6" borderId="11" xfId="6" applyNumberFormat="1" applyBorder="1" applyAlignment="1"/>
    <xf numFmtId="164" fontId="0" fillId="3" borderId="11" xfId="7" applyNumberFormat="1" applyFont="1" applyBorder="1" applyAlignment="1"/>
    <xf numFmtId="165" fontId="0" fillId="3" borderId="11" xfId="7" applyNumberFormat="1" applyFont="1" applyBorder="1" applyAlignment="1"/>
    <xf numFmtId="0" fontId="0" fillId="3" borderId="11" xfId="7" applyNumberFormat="1" applyFont="1" applyBorder="1" applyAlignment="1"/>
    <xf numFmtId="166" fontId="0" fillId="3" borderId="11" xfId="7" applyNumberFormat="1" applyFont="1" applyBorder="1" applyAlignment="1"/>
    <xf numFmtId="1" fontId="11" fillId="4" borderId="11" xfId="5" applyNumberFormat="1" applyFont="1" applyBorder="1" applyAlignment="1"/>
    <xf numFmtId="0" fontId="0" fillId="2" borderId="11" xfId="1" applyNumberFormat="1" applyFont="1" applyBorder="1" applyAlignment="1"/>
    <xf numFmtId="0" fontId="0" fillId="0" borderId="0" xfId="2" applyNumberFormat="1" applyFont="1" applyBorder="1" applyAlignment="1"/>
    <xf numFmtId="0" fontId="13" fillId="5" borderId="1" xfId="9" applyNumberFormat="1" applyFill="1" applyBorder="1" applyAlignment="1"/>
    <xf numFmtId="0" fontId="13" fillId="5" borderId="11" xfId="9" applyNumberFormat="1" applyFill="1" applyBorder="1" applyAlignment="1"/>
    <xf numFmtId="0" fontId="13" fillId="0" borderId="0" xfId="9" applyAlignment="1"/>
    <xf numFmtId="0" fontId="5" fillId="5" borderId="1" xfId="8" applyNumberFormat="1" applyAlignment="1"/>
    <xf numFmtId="0" fontId="11" fillId="5" borderId="1" xfId="4" applyNumberFormat="1" applyFont="1"/>
    <xf numFmtId="0" fontId="11" fillId="2" borderId="1" xfId="1" applyNumberFormat="1" applyFont="1"/>
    <xf numFmtId="0" fontId="0" fillId="5" borderId="11" xfId="4" applyNumberFormat="1" applyFont="1" applyBorder="1"/>
    <xf numFmtId="0" fontId="11" fillId="5" borderId="11" xfId="4" applyNumberFormat="1" applyFont="1" applyBorder="1"/>
    <xf numFmtId="49" fontId="6" fillId="6" borderId="11" xfId="6" applyNumberFormat="1" applyBorder="1"/>
    <xf numFmtId="0" fontId="0" fillId="3" borderId="11" xfId="7" applyNumberFormat="1" applyFont="1" applyBorder="1"/>
    <xf numFmtId="0" fontId="11" fillId="2" borderId="11" xfId="1" applyNumberFormat="1" applyFont="1" applyBorder="1"/>
    <xf numFmtId="0" fontId="0" fillId="2" borderId="11" xfId="1" applyNumberFormat="1" applyFont="1" applyBorder="1"/>
    <xf numFmtId="1" fontId="5" fillId="4" borderId="11" xfId="5" applyNumberFormat="1" applyBorder="1"/>
    <xf numFmtId="167" fontId="5" fillId="4" borderId="11" xfId="5" applyNumberFormat="1" applyBorder="1"/>
    <xf numFmtId="0" fontId="0" fillId="0" borderId="0" xfId="0" applyFill="1" applyBorder="1" applyAlignment="1"/>
    <xf numFmtId="0" fontId="0" fillId="0" borderId="0" xfId="0" quotePrefix="1" applyAlignment="1"/>
  </cellXfs>
  <cellStyles count="10">
    <cellStyle name="Hyperlink" xfId="9" builtinId="8"/>
    <cellStyle name="NodeXL Do Not Edit" xfId="1"/>
    <cellStyle name="NodeXL Graph Metric" xfId="5"/>
    <cellStyle name="NodeXL Graph Metric Separator" xfId="8"/>
    <cellStyle name="NodeXL Label" xfId="6"/>
    <cellStyle name="NodeXL Layout" xfId="7"/>
    <cellStyle name="NodeXL Other Column" xfId="2"/>
    <cellStyle name="NodeXL Required" xfId="3"/>
    <cellStyle name="NodeXL Visual Property" xfId="4"/>
    <cellStyle name="Normal" xfId="0" builtinId="0"/>
  </cellStyles>
  <dxfs count="141">
    <dxf>
      <numFmt numFmtId="0" formatCode="General"/>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numFmt numFmtId="167" formatCode="0.000"/>
      <alignment horizontal="general" vertical="bottom" textRotation="0" wrapText="0" indent="0" justifyLastLine="0" shrinkToFit="0" readingOrder="0"/>
    </dxf>
    <dxf>
      <numFmt numFmtId="167" formatCode="0.000"/>
      <alignment horizontal="general" vertical="bottom" textRotation="0" wrapText="0" indent="0" justifyLastLine="0" shrinkToFit="0" readingOrder="0"/>
      <border outline="0">
        <left style="thin">
          <color theme="0"/>
        </left>
      </border>
    </dxf>
    <dxf>
      <numFmt numFmtId="167" formatCode="0.000"/>
      <alignment horizontal="general" vertical="bottom" textRotation="0" wrapText="0" indent="0" justifyLastLine="0" shrinkToFit="0" readingOrder="0"/>
      <border outline="0">
        <right style="thin">
          <color theme="0"/>
        </right>
      </border>
    </dxf>
    <dxf>
      <numFmt numFmtId="1" formatCode="0"/>
      <alignment horizontal="general" vertical="bottom" textRotation="0" wrapText="0" indent="0" justifyLastLine="0" shrinkToFit="0" readingOrder="0"/>
    </dxf>
    <dxf>
      <numFmt numFmtId="167" formatCode="0.000"/>
      <alignment horizontal="general" vertical="bottom" textRotation="0" wrapText="0" indent="0" justifyLastLine="0" shrinkToFit="0" readingOrder="0"/>
      <border outline="0">
        <left style="thin">
          <color theme="0"/>
        </left>
        <right style="thin">
          <color theme="0"/>
        </right>
      </border>
    </dxf>
    <dxf>
      <numFmt numFmtId="1" formatCode="0"/>
      <alignment horizontal="general" vertical="bottom" textRotation="0" wrapText="0" indent="0" justifyLastLine="0" shrinkToFit="0" readingOrder="0"/>
      <border outline="0">
        <right style="thin">
          <color theme="0"/>
        </right>
      </border>
    </dxf>
    <dxf>
      <font>
        <b val="0"/>
        <i val="0"/>
        <strike val="0"/>
        <condense val="0"/>
        <extend val="0"/>
        <outline val="0"/>
        <shadow val="0"/>
        <u val="none"/>
        <vertAlign val="baseline"/>
        <sz val="11"/>
        <color theme="1"/>
        <name val="Calibri"/>
        <scheme val="minor"/>
      </font>
      <numFmt numFmtId="1" formatCode="0"/>
      <alignment horizontal="general" vertical="bottom" textRotation="0" wrapText="0" indent="0" justifyLastLine="0" shrinkToFit="0" readingOrder="0"/>
      <border outline="0">
        <right style="thin">
          <color theme="0"/>
        </right>
      </border>
    </dxf>
    <dxf>
      <numFmt numFmtId="167" formatCode="0.000"/>
      <alignment horizontal="general" vertical="bottom" textRotation="0" wrapText="0" indent="0" justifyLastLine="0" shrinkToFit="0" readingOrder="0"/>
      <border outline="0">
        <left style="thin">
          <color theme="0"/>
        </left>
        <right style="thin">
          <color theme="0"/>
        </right>
      </border>
    </dxf>
    <dxf>
      <numFmt numFmtId="167" formatCode="0.000"/>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1"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1"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1"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1"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1"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1"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1" indent="0" justifyLastLine="0" shrinkToFit="0" readingOrder="0"/>
    </dxf>
    <dxf>
      <alignment horizontal="general" vertical="bottom" textRotation="0" wrapText="0" indent="0" justifyLastLine="0" shrinkToFit="0" readingOrder="0"/>
    </dxf>
    <dxf>
      <numFmt numFmtId="167" formatCode="0.00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1" indent="0" justifyLastLine="0" shrinkToFit="0" readingOrder="0"/>
    </dxf>
    <dxf>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numFmt numFmtId="164" formatCode="0.0"/>
      <alignment horizontal="general" vertical="bottom" textRotation="0" wrapText="0" indent="0" justifyLastLine="0" shrinkToFit="0" readingOrder="0"/>
      <border outline="0">
        <left style="thin">
          <color theme="0"/>
        </left>
      </border>
    </dxf>
    <dxf>
      <numFmt numFmtId="0" formatCode="General"/>
      <alignment horizontal="general" vertical="bottom" textRotation="0" wrapText="0" indent="0" justifyLastLine="0" shrinkToFit="0" readingOrder="0"/>
      <border outline="0">
        <right style="thin">
          <color theme="0"/>
        </right>
      </border>
    </dxf>
    <dxf>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border outline="0">
        <left style="thin">
          <color theme="0"/>
        </left>
      </border>
    </dxf>
    <dxf>
      <numFmt numFmtId="1" formatCode="0"/>
      <alignment horizontal="general" vertical="bottom" textRotation="0" wrapText="0" indent="0" justifyLastLine="0" shrinkToFit="0" readingOrder="0"/>
      <border outline="0">
        <right style="thin">
          <color theme="0"/>
        </right>
      </border>
    </dxf>
    <dxf>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166" formatCode="#,##0.000"/>
      <alignment horizontal="general" vertical="bottom" textRotation="0" wrapText="0" indent="0" justifyLastLine="0" shrinkToFit="0" readingOrder="0"/>
    </dxf>
    <dxf>
      <numFmt numFmtId="166" formatCode="#,##0.000"/>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165" formatCode="#,##0.0"/>
      <alignment horizontal="general" vertical="bottom" textRotation="0" wrapText="0" indent="0" justifyLastLine="0" shrinkToFit="0" readingOrder="0"/>
    </dxf>
    <dxf>
      <numFmt numFmtId="165" formatCode="#,##0.0"/>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numFmt numFmtId="164" formatCode="0.0"/>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1" formatCode="0"/>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dxf>
    <dxf>
      <numFmt numFmtId="164" formatCode="0.0"/>
      <alignment horizontal="general" vertical="bottom" textRotation="0" wrapText="0" indent="0" justifyLastLine="0" shrinkToFit="0" readingOrder="0"/>
    </dxf>
    <dxf>
      <font>
        <b/>
        <i val="0"/>
        <strike val="0"/>
        <condense val="0"/>
        <extend val="0"/>
        <outline val="0"/>
        <shadow val="0"/>
        <u val="none"/>
        <vertAlign val="baseline"/>
        <sz val="11"/>
        <color theme="1"/>
        <name val="Calibri"/>
        <scheme val="minor"/>
      </font>
      <alignment horizontal="general" vertical="bottom" textRotation="0" wrapText="1" relativeIndent="0" justifyLastLine="0" shrinkToFit="0" readingOrder="0"/>
    </dxf>
    <dxf>
      <font>
        <b/>
        <i val="0"/>
        <strike val="0"/>
        <condense val="0"/>
        <extend val="0"/>
        <outline val="0"/>
        <shadow val="0"/>
        <u val="none"/>
        <vertAlign val="baseline"/>
        <sz val="11"/>
        <color theme="1"/>
        <name val="Calibri"/>
        <scheme val="minor"/>
      </font>
      <alignment horizontal="general" vertical="bottom" textRotation="0" wrapText="1" relativeIndent="0" justifyLastLine="0" shrinkToFit="0" readingOrder="0"/>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border diagonalUp="0" diagonalDown="0">
        <left/>
        <right/>
        <top/>
        <bottom style="thin">
          <color theme="0"/>
        </bottom>
        <vertical/>
        <horizontal/>
      </border>
    </dxf>
    <dxf>
      <font>
        <b val="0"/>
        <i val="0"/>
        <strike val="0"/>
        <condense val="0"/>
        <extend val="0"/>
        <outline val="0"/>
        <shadow val="0"/>
        <u val="none"/>
        <vertAlign val="baseline"/>
        <sz val="11"/>
        <color theme="1"/>
        <name val="Calibri"/>
        <scheme val="minor"/>
      </font>
      <numFmt numFmtId="4" formatCode="#,##0.00"/>
      <fill>
        <patternFill patternType="solid">
          <fgColor theme="4" tint="0.79998168889431442"/>
          <bgColor theme="4" tint="0.79998168889431442"/>
        </patternFill>
      </fill>
      <border diagonalUp="0" diagonalDown="0">
        <left/>
        <right style="thin">
          <color theme="0"/>
        </right>
        <top/>
        <bottom style="thin">
          <color theme="0"/>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border diagonalUp="0" diagonalDown="0">
        <left/>
        <right style="thin">
          <color theme="0"/>
        </right>
        <top/>
        <bottom style="thin">
          <color theme="0"/>
        </bottom>
        <vertical/>
        <horizontal/>
      </border>
    </dxf>
    <dxf>
      <font>
        <b val="0"/>
        <i val="0"/>
        <strike val="0"/>
        <condense val="0"/>
        <extend val="0"/>
        <outline val="0"/>
        <shadow val="0"/>
        <u val="none"/>
        <vertAlign val="baseline"/>
        <sz val="11"/>
        <color theme="1"/>
        <name val="Calibri"/>
        <scheme val="minor"/>
      </font>
      <numFmt numFmtId="4" formatCode="#,##0.00"/>
      <fill>
        <patternFill patternType="solid">
          <fgColor theme="4" tint="0.79998168889431442"/>
          <bgColor theme="4" tint="0.79998168889431442"/>
        </patternFill>
      </fill>
      <border diagonalUp="0" diagonalDown="0">
        <left/>
        <right style="thin">
          <color theme="0"/>
        </right>
        <top/>
        <bottom style="thin">
          <color theme="0"/>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border diagonalUp="0" diagonalDown="0">
        <left/>
        <right/>
        <top/>
        <bottom style="thin">
          <color theme="0"/>
        </bottom>
        <vertical/>
        <horizontal/>
      </border>
    </dxf>
    <dxf>
      <font>
        <b val="0"/>
        <i val="0"/>
        <strike val="0"/>
        <condense val="0"/>
        <extend val="0"/>
        <outline val="0"/>
        <shadow val="0"/>
        <u val="none"/>
        <vertAlign val="baseline"/>
        <sz val="11"/>
        <color theme="1"/>
        <name val="Calibri"/>
        <scheme val="minor"/>
      </font>
      <numFmt numFmtId="4" formatCode="#,##0.00"/>
      <fill>
        <patternFill patternType="solid">
          <fgColor theme="4" tint="0.79998168889431442"/>
          <bgColor theme="4" tint="0.79998168889431442"/>
        </patternFill>
      </fill>
      <border diagonalUp="0" diagonalDown="0">
        <left/>
        <right style="thin">
          <color theme="0"/>
        </right>
        <top/>
        <bottom style="thin">
          <color theme="0"/>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border diagonalUp="0" diagonalDown="0">
        <left/>
        <right/>
        <top/>
        <bottom style="thin">
          <color theme="0"/>
        </bottom>
        <vertical/>
        <horizontal/>
      </border>
    </dxf>
    <dxf>
      <font>
        <b val="0"/>
        <i val="0"/>
        <strike val="0"/>
        <condense val="0"/>
        <extend val="0"/>
        <outline val="0"/>
        <shadow val="0"/>
        <u val="none"/>
        <vertAlign val="baseline"/>
        <sz val="11"/>
        <color theme="1"/>
        <name val="Calibri"/>
        <scheme val="minor"/>
      </font>
      <numFmt numFmtId="4" formatCode="#,##0.00"/>
      <fill>
        <patternFill patternType="solid">
          <fgColor theme="4" tint="0.79998168889431442"/>
          <bgColor theme="4" tint="0.79998168889431442"/>
        </patternFill>
      </fill>
      <border diagonalUp="0" diagonalDown="0">
        <left/>
        <right style="thin">
          <color theme="0"/>
        </right>
        <top/>
        <bottom style="thin">
          <color theme="0"/>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border diagonalUp="0" diagonalDown="0">
        <left/>
        <right/>
        <top/>
        <bottom style="thin">
          <color theme="0"/>
        </bottom>
        <vertical/>
        <horizontal/>
      </border>
    </dxf>
    <dxf>
      <font>
        <b val="0"/>
        <i val="0"/>
        <strike val="0"/>
        <condense val="0"/>
        <extend val="0"/>
        <outline val="0"/>
        <shadow val="0"/>
        <u val="none"/>
        <vertAlign val="baseline"/>
        <sz val="11"/>
        <color theme="1"/>
        <name val="Calibri"/>
        <scheme val="minor"/>
      </font>
      <numFmt numFmtId="4" formatCode="#,##0.00"/>
      <fill>
        <patternFill patternType="solid">
          <fgColor theme="4" tint="0.79998168889431442"/>
          <bgColor theme="4" tint="0.79998168889431442"/>
        </patternFill>
      </fill>
      <border diagonalUp="0" diagonalDown="0">
        <left/>
        <right style="thin">
          <color theme="0"/>
        </right>
        <top/>
        <bottom style="thin">
          <color theme="0"/>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border diagonalUp="0" diagonalDown="0">
        <left/>
        <right/>
        <top/>
        <bottom style="thin">
          <color theme="0"/>
        </bottom>
        <vertical/>
        <horizontal/>
      </border>
    </dxf>
    <dxf>
      <font>
        <b val="0"/>
        <i val="0"/>
        <strike val="0"/>
        <condense val="0"/>
        <extend val="0"/>
        <outline val="0"/>
        <shadow val="0"/>
        <u val="none"/>
        <vertAlign val="baseline"/>
        <sz val="11"/>
        <color theme="1"/>
        <name val="Calibri"/>
        <scheme val="minor"/>
      </font>
      <numFmt numFmtId="4" formatCode="#,##0.00"/>
      <fill>
        <patternFill patternType="solid">
          <fgColor theme="4" tint="0.79998168889431442"/>
          <bgColor theme="4" tint="0.79998168889431442"/>
        </patternFill>
      </fill>
      <border diagonalUp="0" diagonalDown="0">
        <left/>
        <right style="thin">
          <color theme="0"/>
        </right>
        <top/>
        <bottom style="thin">
          <color theme="0"/>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border diagonalUp="0" diagonalDown="0">
        <left/>
        <right/>
        <top/>
        <bottom style="thin">
          <color theme="0"/>
        </bottom>
        <vertical/>
        <horizontal/>
      </border>
    </dxf>
    <dxf>
      <font>
        <b val="0"/>
        <i val="0"/>
        <strike val="0"/>
        <condense val="0"/>
        <extend val="0"/>
        <outline val="0"/>
        <shadow val="0"/>
        <u val="none"/>
        <vertAlign val="baseline"/>
        <sz val="11"/>
        <color theme="1"/>
        <name val="Calibri"/>
        <scheme val="minor"/>
      </font>
      <numFmt numFmtId="4" formatCode="#,##0.00"/>
      <fill>
        <patternFill patternType="solid">
          <fgColor theme="4" tint="0.79998168889431442"/>
          <bgColor theme="4" tint="0.79998168889431442"/>
        </patternFill>
      </fill>
      <border diagonalUp="0" diagonalDown="0">
        <left/>
        <right style="thin">
          <color theme="0"/>
        </right>
        <top/>
        <bottom style="thin">
          <color theme="0"/>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border diagonalUp="0" diagonalDown="0">
        <left/>
        <right/>
        <top/>
        <bottom style="thin">
          <color theme="0"/>
        </bottom>
        <vertical/>
        <horizontal/>
      </border>
    </dxf>
    <dxf>
      <font>
        <b val="0"/>
        <i val="0"/>
        <strike val="0"/>
        <condense val="0"/>
        <extend val="0"/>
        <outline val="0"/>
        <shadow val="0"/>
        <u val="none"/>
        <vertAlign val="baseline"/>
        <sz val="11"/>
        <color theme="1"/>
        <name val="Calibri"/>
        <scheme val="minor"/>
      </font>
      <numFmt numFmtId="4" formatCode="#,##0.00"/>
      <fill>
        <patternFill patternType="solid">
          <fgColor theme="4" tint="0.79998168889431442"/>
          <bgColor theme="4" tint="0.79998168889431442"/>
        </patternFill>
      </fill>
      <border diagonalUp="0" diagonalDown="0">
        <left/>
        <right style="thin">
          <color theme="0"/>
        </right>
        <top/>
        <bottom style="thin">
          <color theme="0"/>
        </bottom>
        <vertical/>
        <horizontal/>
      </border>
    </dxf>
    <dxf>
      <numFmt numFmtId="0" formatCode="General"/>
    </dxf>
    <dxf>
      <numFmt numFmtId="4" formatCode="#,##0.00"/>
    </dxf>
    <dxf>
      <numFmt numFmtId="30" formatCode="@"/>
    </dxf>
    <dxf>
      <numFmt numFmtId="30" formatCode="@"/>
    </dxf>
    <dxf>
      <numFmt numFmtId="167" formatCode="0.00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0" formatCode="General"/>
    </dxf>
    <dxf>
      <font>
        <b val="0"/>
        <i val="0"/>
        <strike val="0"/>
        <condense val="0"/>
        <extend val="0"/>
        <outline val="0"/>
        <shadow val="0"/>
        <u val="none"/>
        <vertAlign val="baseline"/>
        <sz val="11"/>
        <color theme="1"/>
        <name val="Calibri"/>
        <scheme val="minor"/>
      </font>
      <numFmt numFmtId="0" formatCode="General"/>
    </dxf>
    <dxf>
      <numFmt numFmtId="30" formatCode="@"/>
    </dxf>
    <dxf>
      <font>
        <b val="0"/>
        <i val="0"/>
        <strike val="0"/>
        <condense val="0"/>
        <extend val="0"/>
        <outline val="0"/>
        <shadow val="0"/>
        <u val="none"/>
        <vertAlign val="baseline"/>
        <sz val="11"/>
        <color theme="1"/>
        <name val="Calibri"/>
        <scheme val="minor"/>
      </font>
      <numFmt numFmtId="0" formatCode="General"/>
    </dxf>
    <dxf>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alignment horizontal="general" vertical="bottom" textRotation="0" wrapText="1" indent="0" justifyLastLine="0" shrinkToFit="0"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s>
  <tableStyles count="1" defaultTableStyle="TableStyleMedium9" defaultPivotStyle="PivotStyleLight16">
    <tableStyle name="NodeXL Table" pivot="0" count="1">
      <tableStyleElement type="headerRow" dxfId="140"/>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cat>
            <c:numRef>
              <c:f>'Overall Metrics'!$D$2:$D$45</c:f>
              <c:numCache>
                <c:formatCode>#,##0.00</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cat>
          <c:val>
            <c:numRef>
              <c:f>'Overall Metrics'!$E$2:$E$45</c:f>
              <c:numCache>
                <c:formatCode>General</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val>
        </c:ser>
        <c:dLbls>
          <c:showLegendKey val="0"/>
          <c:showVal val="0"/>
          <c:showCatName val="0"/>
          <c:showSerName val="0"/>
          <c:showPercent val="0"/>
          <c:showBubbleSize val="0"/>
        </c:dLbls>
        <c:gapWidth val="0"/>
        <c:axId val="85147648"/>
        <c:axId val="85149568"/>
      </c:barChart>
      <c:catAx>
        <c:axId val="85147648"/>
        <c:scaling>
          <c:orientation val="minMax"/>
        </c:scaling>
        <c:delete val="1"/>
        <c:axPos val="b"/>
        <c:title>
          <c:tx>
            <c:rich>
              <a:bodyPr/>
              <a:lstStyle/>
              <a:p>
                <a:pPr>
                  <a:defRPr/>
                </a:pPr>
                <a:r>
                  <a:rPr lang="en-US"/>
                  <a:t>Degree</a:t>
                </a:r>
              </a:p>
            </c:rich>
          </c:tx>
          <c:layout>
            <c:manualLayout>
              <c:xMode val="edge"/>
              <c:yMode val="edge"/>
              <c:x val="0.44107564559545148"/>
              <c:y val="0.83479536025738765"/>
            </c:manualLayout>
          </c:layout>
          <c:overlay val="0"/>
        </c:title>
        <c:numFmt formatCode="#,##0.00" sourceLinked="1"/>
        <c:majorTickMark val="out"/>
        <c:minorTickMark val="none"/>
        <c:tickLblPos val="none"/>
        <c:crossAx val="85149568"/>
        <c:crosses val="autoZero"/>
        <c:auto val="1"/>
        <c:lblAlgn val="ctr"/>
        <c:lblOffset val="100"/>
        <c:noMultiLvlLbl val="0"/>
      </c:catAx>
      <c:valAx>
        <c:axId val="85149568"/>
        <c:scaling>
          <c:orientation val="minMax"/>
        </c:scaling>
        <c:delete val="0"/>
        <c:axPos val="l"/>
        <c:majorGridlines/>
        <c:title>
          <c:tx>
            <c:rich>
              <a:bodyPr rot="-5400000" vert="horz"/>
              <a:lstStyle/>
              <a:p>
                <a:pPr>
                  <a:defRPr/>
                </a:pPr>
                <a:r>
                  <a:rPr lang="en-US"/>
                  <a:t>Frequency</a:t>
                </a:r>
              </a:p>
            </c:rich>
          </c:tx>
          <c:overlay val="0"/>
        </c:title>
        <c:numFmt formatCode="General" sourceLinked="1"/>
        <c:majorTickMark val="out"/>
        <c:minorTickMark val="none"/>
        <c:tickLblPos val="nextTo"/>
        <c:crossAx val="85147648"/>
        <c:crosses val="autoZero"/>
        <c:crossBetween val="between"/>
      </c:valAx>
    </c:plotArea>
    <c:plotVisOnly val="0"/>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cat>
            <c:numRef>
              <c:f>'Overall Metrics'!$F$2:$F$45</c:f>
              <c:numCache>
                <c:formatCode>#,##0.00</c:formatCode>
                <c:ptCount val="44"/>
                <c:pt idx="0">
                  <c:v>0</c:v>
                </c:pt>
                <c:pt idx="1">
                  <c:v>0.2558139534883721</c:v>
                </c:pt>
                <c:pt idx="2">
                  <c:v>0.51162790697674421</c:v>
                </c:pt>
                <c:pt idx="3">
                  <c:v>0.76744186046511631</c:v>
                </c:pt>
                <c:pt idx="4">
                  <c:v>1.0232558139534884</c:v>
                </c:pt>
                <c:pt idx="5">
                  <c:v>1.2790697674418605</c:v>
                </c:pt>
                <c:pt idx="6">
                  <c:v>1.5348837209302326</c:v>
                </c:pt>
                <c:pt idx="7">
                  <c:v>1.7906976744186047</c:v>
                </c:pt>
                <c:pt idx="8">
                  <c:v>2.0465116279069768</c:v>
                </c:pt>
                <c:pt idx="9">
                  <c:v>2.3023255813953489</c:v>
                </c:pt>
                <c:pt idx="10">
                  <c:v>2.558139534883721</c:v>
                </c:pt>
                <c:pt idx="11">
                  <c:v>2.8139534883720931</c:v>
                </c:pt>
                <c:pt idx="12">
                  <c:v>3.0697674418604652</c:v>
                </c:pt>
                <c:pt idx="13">
                  <c:v>3.3255813953488373</c:v>
                </c:pt>
                <c:pt idx="14">
                  <c:v>3.5813953488372094</c:v>
                </c:pt>
                <c:pt idx="15">
                  <c:v>3.8372093023255816</c:v>
                </c:pt>
                <c:pt idx="16">
                  <c:v>4.0930232558139537</c:v>
                </c:pt>
                <c:pt idx="17">
                  <c:v>4.3488372093023262</c:v>
                </c:pt>
                <c:pt idx="18">
                  <c:v>4.6046511627906987</c:v>
                </c:pt>
                <c:pt idx="19">
                  <c:v>4.8604651162790713</c:v>
                </c:pt>
                <c:pt idx="20">
                  <c:v>5.1162790697674438</c:v>
                </c:pt>
                <c:pt idx="21">
                  <c:v>5.3720930232558164</c:v>
                </c:pt>
                <c:pt idx="22">
                  <c:v>5.6279069767441889</c:v>
                </c:pt>
                <c:pt idx="23">
                  <c:v>5.8837209302325615</c:v>
                </c:pt>
                <c:pt idx="24">
                  <c:v>6.139534883720934</c:v>
                </c:pt>
                <c:pt idx="25">
                  <c:v>6.3953488372093066</c:v>
                </c:pt>
                <c:pt idx="26">
                  <c:v>6.6511627906976791</c:v>
                </c:pt>
                <c:pt idx="27">
                  <c:v>6.9069767441860517</c:v>
                </c:pt>
                <c:pt idx="28">
                  <c:v>7.1627906976744242</c:v>
                </c:pt>
                <c:pt idx="29">
                  <c:v>7.4186046511627968</c:v>
                </c:pt>
                <c:pt idx="30">
                  <c:v>7.6744186046511693</c:v>
                </c:pt>
                <c:pt idx="31">
                  <c:v>7.9302325581395419</c:v>
                </c:pt>
                <c:pt idx="32">
                  <c:v>8.1860465116279144</c:v>
                </c:pt>
                <c:pt idx="33">
                  <c:v>8.441860465116287</c:v>
                </c:pt>
                <c:pt idx="34">
                  <c:v>8.6976744186046595</c:v>
                </c:pt>
                <c:pt idx="35">
                  <c:v>8.9534883720930321</c:v>
                </c:pt>
                <c:pt idx="36">
                  <c:v>9.2093023255814046</c:v>
                </c:pt>
                <c:pt idx="37">
                  <c:v>9.4651162790697771</c:v>
                </c:pt>
                <c:pt idx="38">
                  <c:v>9.7209302325581497</c:v>
                </c:pt>
                <c:pt idx="39">
                  <c:v>9.9767441860465222</c:v>
                </c:pt>
                <c:pt idx="40">
                  <c:v>10.232558139534895</c:v>
                </c:pt>
                <c:pt idx="41">
                  <c:v>10.488372093023267</c:v>
                </c:pt>
                <c:pt idx="42">
                  <c:v>10.74418604651164</c:v>
                </c:pt>
                <c:pt idx="43">
                  <c:v>11</c:v>
                </c:pt>
              </c:numCache>
            </c:numRef>
          </c:cat>
          <c:val>
            <c:numRef>
              <c:f>'Overall Metrics'!$G$2:$G$45</c:f>
              <c:numCache>
                <c:formatCode>General</c:formatCode>
                <c:ptCount val="44"/>
                <c:pt idx="0">
                  <c:v>3</c:v>
                </c:pt>
                <c:pt idx="1">
                  <c:v>0</c:v>
                </c:pt>
                <c:pt idx="2">
                  <c:v>0</c:v>
                </c:pt>
                <c:pt idx="3">
                  <c:v>64</c:v>
                </c:pt>
                <c:pt idx="4">
                  <c:v>0</c:v>
                </c:pt>
                <c:pt idx="5">
                  <c:v>0</c:v>
                </c:pt>
                <c:pt idx="6">
                  <c:v>0</c:v>
                </c:pt>
                <c:pt idx="7">
                  <c:v>21</c:v>
                </c:pt>
                <c:pt idx="8">
                  <c:v>0</c:v>
                </c:pt>
                <c:pt idx="9">
                  <c:v>0</c:v>
                </c:pt>
                <c:pt idx="10">
                  <c:v>0</c:v>
                </c:pt>
                <c:pt idx="11">
                  <c:v>10</c:v>
                </c:pt>
                <c:pt idx="12">
                  <c:v>0</c:v>
                </c:pt>
                <c:pt idx="13">
                  <c:v>0</c:v>
                </c:pt>
                <c:pt idx="14">
                  <c:v>0</c:v>
                </c:pt>
                <c:pt idx="15">
                  <c:v>3</c:v>
                </c:pt>
                <c:pt idx="16">
                  <c:v>0</c:v>
                </c:pt>
                <c:pt idx="17">
                  <c:v>0</c:v>
                </c:pt>
                <c:pt idx="18">
                  <c:v>0</c:v>
                </c:pt>
                <c:pt idx="19">
                  <c:v>2</c:v>
                </c:pt>
                <c:pt idx="20">
                  <c:v>0</c:v>
                </c:pt>
                <c:pt idx="21">
                  <c:v>0</c:v>
                </c:pt>
                <c:pt idx="22">
                  <c:v>0</c:v>
                </c:pt>
                <c:pt idx="23">
                  <c:v>1</c:v>
                </c:pt>
                <c:pt idx="24">
                  <c:v>0</c:v>
                </c:pt>
                <c:pt idx="25">
                  <c:v>0</c:v>
                </c:pt>
                <c:pt idx="26">
                  <c:v>0</c:v>
                </c:pt>
                <c:pt idx="27">
                  <c:v>7</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1</c:v>
                </c:pt>
              </c:numCache>
            </c:numRef>
          </c:val>
        </c:ser>
        <c:dLbls>
          <c:showLegendKey val="0"/>
          <c:showVal val="0"/>
          <c:showCatName val="0"/>
          <c:showSerName val="0"/>
          <c:showPercent val="0"/>
          <c:showBubbleSize val="0"/>
        </c:dLbls>
        <c:gapWidth val="0"/>
        <c:axId val="85190912"/>
        <c:axId val="81330560"/>
      </c:barChart>
      <c:catAx>
        <c:axId val="85190912"/>
        <c:scaling>
          <c:orientation val="minMax"/>
        </c:scaling>
        <c:delete val="1"/>
        <c:axPos val="b"/>
        <c:title>
          <c:tx>
            <c:rich>
              <a:bodyPr/>
              <a:lstStyle/>
              <a:p>
                <a:pPr>
                  <a:defRPr/>
                </a:pPr>
                <a:r>
                  <a:rPr lang="en-US"/>
                  <a:t>In-Degree</a:t>
                </a:r>
              </a:p>
            </c:rich>
          </c:tx>
          <c:layout>
            <c:manualLayout>
              <c:xMode val="edge"/>
              <c:yMode val="edge"/>
              <c:x val="0.43425552624336278"/>
              <c:y val="0.81759105918211861"/>
            </c:manualLayout>
          </c:layout>
          <c:overlay val="0"/>
        </c:title>
        <c:numFmt formatCode="#,##0.00" sourceLinked="1"/>
        <c:majorTickMark val="out"/>
        <c:minorTickMark val="none"/>
        <c:tickLblPos val="none"/>
        <c:crossAx val="81330560"/>
        <c:crosses val="autoZero"/>
        <c:auto val="1"/>
        <c:lblAlgn val="ctr"/>
        <c:lblOffset val="100"/>
        <c:noMultiLvlLbl val="0"/>
      </c:catAx>
      <c:valAx>
        <c:axId val="81330560"/>
        <c:scaling>
          <c:orientation val="minMax"/>
        </c:scaling>
        <c:delete val="0"/>
        <c:axPos val="l"/>
        <c:majorGridlines/>
        <c:title>
          <c:tx>
            <c:rich>
              <a:bodyPr rot="-5400000" vert="horz"/>
              <a:lstStyle/>
              <a:p>
                <a:pPr>
                  <a:defRPr/>
                </a:pPr>
                <a:r>
                  <a:rPr lang="en-US"/>
                  <a:t>Frequency</a:t>
                </a:r>
              </a:p>
            </c:rich>
          </c:tx>
          <c:overlay val="0"/>
        </c:title>
        <c:numFmt formatCode="General" sourceLinked="1"/>
        <c:majorTickMark val="out"/>
        <c:minorTickMark val="none"/>
        <c:tickLblPos val="nextTo"/>
        <c:crossAx val="85190912"/>
        <c:crosses val="autoZero"/>
        <c:crossBetween val="between"/>
      </c:valAx>
    </c:plotArea>
    <c:plotVisOnly val="0"/>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65</c:v>
                </c:pt>
              </c:strCache>
            </c:strRef>
          </c:tx>
          <c:spPr>
            <a:solidFill>
              <a:schemeClr val="accent1"/>
            </a:solidFill>
          </c:spPr>
          <c:invertIfNegative val="0"/>
          <c:cat>
            <c:numRef>
              <c:f>'Overall Metrics'!$H$2:$H$45</c:f>
              <c:numCache>
                <c:formatCode>#,##0.00</c:formatCode>
                <c:ptCount val="44"/>
                <c:pt idx="0">
                  <c:v>1</c:v>
                </c:pt>
                <c:pt idx="1">
                  <c:v>1.1395348837209303</c:v>
                </c:pt>
                <c:pt idx="2">
                  <c:v>1.2790697674418605</c:v>
                </c:pt>
                <c:pt idx="3">
                  <c:v>1.4186046511627908</c:v>
                </c:pt>
                <c:pt idx="4">
                  <c:v>1.558139534883721</c:v>
                </c:pt>
                <c:pt idx="5">
                  <c:v>1.6976744186046513</c:v>
                </c:pt>
                <c:pt idx="6">
                  <c:v>1.8372093023255816</c:v>
                </c:pt>
                <c:pt idx="7">
                  <c:v>1.9767441860465118</c:v>
                </c:pt>
                <c:pt idx="8">
                  <c:v>2.1162790697674421</c:v>
                </c:pt>
                <c:pt idx="9">
                  <c:v>2.2558139534883721</c:v>
                </c:pt>
                <c:pt idx="10">
                  <c:v>2.3953488372093021</c:v>
                </c:pt>
                <c:pt idx="11">
                  <c:v>2.5348837209302322</c:v>
                </c:pt>
                <c:pt idx="12">
                  <c:v>2.6744186046511622</c:v>
                </c:pt>
                <c:pt idx="13">
                  <c:v>2.8139534883720922</c:v>
                </c:pt>
                <c:pt idx="14">
                  <c:v>2.9534883720930223</c:v>
                </c:pt>
                <c:pt idx="15">
                  <c:v>3.0930232558139523</c:v>
                </c:pt>
                <c:pt idx="16">
                  <c:v>3.2325581395348824</c:v>
                </c:pt>
                <c:pt idx="17">
                  <c:v>3.3720930232558124</c:v>
                </c:pt>
                <c:pt idx="18">
                  <c:v>3.5116279069767424</c:v>
                </c:pt>
                <c:pt idx="19">
                  <c:v>3.6511627906976725</c:v>
                </c:pt>
                <c:pt idx="20">
                  <c:v>3.7906976744186025</c:v>
                </c:pt>
                <c:pt idx="21">
                  <c:v>3.9302325581395325</c:v>
                </c:pt>
                <c:pt idx="22">
                  <c:v>4.0697674418604626</c:v>
                </c:pt>
                <c:pt idx="23">
                  <c:v>4.2093023255813931</c:v>
                </c:pt>
                <c:pt idx="24">
                  <c:v>4.3488372093023235</c:v>
                </c:pt>
                <c:pt idx="25">
                  <c:v>4.488372093023254</c:v>
                </c:pt>
                <c:pt idx="26">
                  <c:v>4.6279069767441845</c:v>
                </c:pt>
                <c:pt idx="27">
                  <c:v>4.767441860465115</c:v>
                </c:pt>
                <c:pt idx="28">
                  <c:v>4.9069767441860455</c:v>
                </c:pt>
                <c:pt idx="29">
                  <c:v>5.0465116279069759</c:v>
                </c:pt>
                <c:pt idx="30">
                  <c:v>5.1860465116279064</c:v>
                </c:pt>
                <c:pt idx="31">
                  <c:v>5.3255813953488369</c:v>
                </c:pt>
                <c:pt idx="32">
                  <c:v>5.4651162790697674</c:v>
                </c:pt>
                <c:pt idx="33">
                  <c:v>5.6046511627906979</c:v>
                </c:pt>
                <c:pt idx="34">
                  <c:v>5.7441860465116283</c:v>
                </c:pt>
                <c:pt idx="35">
                  <c:v>5.8837209302325588</c:v>
                </c:pt>
                <c:pt idx="36">
                  <c:v>6.0232558139534893</c:v>
                </c:pt>
                <c:pt idx="37">
                  <c:v>6.1627906976744198</c:v>
                </c:pt>
                <c:pt idx="38">
                  <c:v>6.3023255813953503</c:v>
                </c:pt>
                <c:pt idx="39">
                  <c:v>6.4418604651162807</c:v>
                </c:pt>
                <c:pt idx="40">
                  <c:v>6.5813953488372112</c:v>
                </c:pt>
                <c:pt idx="41">
                  <c:v>6.7209302325581417</c:v>
                </c:pt>
                <c:pt idx="42">
                  <c:v>6.8604651162790722</c:v>
                </c:pt>
                <c:pt idx="43">
                  <c:v>7</c:v>
                </c:pt>
              </c:numCache>
            </c:numRef>
          </c:cat>
          <c:val>
            <c:numRef>
              <c:f>'Overall Metrics'!$I$2:$I$45</c:f>
              <c:numCache>
                <c:formatCode>General</c:formatCode>
                <c:ptCount val="44"/>
                <c:pt idx="0">
                  <c:v>65</c:v>
                </c:pt>
                <c:pt idx="1">
                  <c:v>0</c:v>
                </c:pt>
                <c:pt idx="2">
                  <c:v>0</c:v>
                </c:pt>
                <c:pt idx="3">
                  <c:v>0</c:v>
                </c:pt>
                <c:pt idx="4">
                  <c:v>0</c:v>
                </c:pt>
                <c:pt idx="5">
                  <c:v>0</c:v>
                </c:pt>
                <c:pt idx="6">
                  <c:v>0</c:v>
                </c:pt>
                <c:pt idx="7">
                  <c:v>21</c:v>
                </c:pt>
                <c:pt idx="8">
                  <c:v>0</c:v>
                </c:pt>
                <c:pt idx="9">
                  <c:v>0</c:v>
                </c:pt>
                <c:pt idx="10">
                  <c:v>0</c:v>
                </c:pt>
                <c:pt idx="11">
                  <c:v>0</c:v>
                </c:pt>
                <c:pt idx="12">
                  <c:v>0</c:v>
                </c:pt>
                <c:pt idx="13">
                  <c:v>0</c:v>
                </c:pt>
                <c:pt idx="14">
                  <c:v>12</c:v>
                </c:pt>
                <c:pt idx="15">
                  <c:v>0</c:v>
                </c:pt>
                <c:pt idx="16">
                  <c:v>0</c:v>
                </c:pt>
                <c:pt idx="17">
                  <c:v>0</c:v>
                </c:pt>
                <c:pt idx="18">
                  <c:v>0</c:v>
                </c:pt>
                <c:pt idx="19">
                  <c:v>0</c:v>
                </c:pt>
                <c:pt idx="20">
                  <c:v>0</c:v>
                </c:pt>
                <c:pt idx="21">
                  <c:v>3</c:v>
                </c:pt>
                <c:pt idx="22">
                  <c:v>0</c:v>
                </c:pt>
                <c:pt idx="23">
                  <c:v>0</c:v>
                </c:pt>
                <c:pt idx="24">
                  <c:v>0</c:v>
                </c:pt>
                <c:pt idx="25">
                  <c:v>0</c:v>
                </c:pt>
                <c:pt idx="26">
                  <c:v>0</c:v>
                </c:pt>
                <c:pt idx="27">
                  <c:v>0</c:v>
                </c:pt>
                <c:pt idx="28">
                  <c:v>4</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7</c:v>
                </c:pt>
              </c:numCache>
            </c:numRef>
          </c:val>
        </c:ser>
        <c:dLbls>
          <c:showLegendKey val="0"/>
          <c:showVal val="0"/>
          <c:showCatName val="0"/>
          <c:showSerName val="0"/>
          <c:showPercent val="0"/>
          <c:showBubbleSize val="0"/>
        </c:dLbls>
        <c:gapWidth val="0"/>
        <c:axId val="81355520"/>
        <c:axId val="81357440"/>
      </c:barChart>
      <c:catAx>
        <c:axId val="81355520"/>
        <c:scaling>
          <c:orientation val="minMax"/>
        </c:scaling>
        <c:delete val="1"/>
        <c:axPos val="b"/>
        <c:title>
          <c:tx>
            <c:rich>
              <a:bodyPr/>
              <a:lstStyle/>
              <a:p>
                <a:pPr>
                  <a:defRPr/>
                </a:pPr>
                <a:r>
                  <a:rPr lang="en-US"/>
                  <a:t>Out-Degree</a:t>
                </a:r>
              </a:p>
            </c:rich>
          </c:tx>
          <c:layout>
            <c:manualLayout>
              <c:xMode val="edge"/>
              <c:yMode val="edge"/>
              <c:x val="0.41379516818709683"/>
              <c:y val="0.80898890864450279"/>
            </c:manualLayout>
          </c:layout>
          <c:overlay val="0"/>
        </c:title>
        <c:numFmt formatCode="#,##0.00" sourceLinked="1"/>
        <c:majorTickMark val="out"/>
        <c:minorTickMark val="none"/>
        <c:tickLblPos val="none"/>
        <c:crossAx val="81357440"/>
        <c:crosses val="autoZero"/>
        <c:auto val="1"/>
        <c:lblAlgn val="ctr"/>
        <c:lblOffset val="100"/>
        <c:noMultiLvlLbl val="0"/>
      </c:catAx>
      <c:valAx>
        <c:axId val="81357440"/>
        <c:scaling>
          <c:orientation val="minMax"/>
        </c:scaling>
        <c:delete val="0"/>
        <c:axPos val="l"/>
        <c:majorGridlines/>
        <c:title>
          <c:tx>
            <c:rich>
              <a:bodyPr rot="-5400000" vert="horz"/>
              <a:lstStyle/>
              <a:p>
                <a:pPr>
                  <a:defRPr/>
                </a:pPr>
                <a:r>
                  <a:rPr lang="en-US"/>
                  <a:t>Frequency</a:t>
                </a:r>
              </a:p>
            </c:rich>
          </c:tx>
          <c:overlay val="0"/>
        </c:title>
        <c:numFmt formatCode="General" sourceLinked="1"/>
        <c:majorTickMark val="out"/>
        <c:minorTickMark val="none"/>
        <c:tickLblPos val="nextTo"/>
        <c:crossAx val="81355520"/>
        <c:crosses val="autoZero"/>
        <c:crossBetween val="between"/>
      </c:valAx>
    </c:plotArea>
    <c:plotVisOnly val="0"/>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96</c:v>
                </c:pt>
              </c:strCache>
            </c:strRef>
          </c:tx>
          <c:spPr>
            <a:solidFill>
              <a:schemeClr val="accent1"/>
            </a:solidFill>
          </c:spPr>
          <c:invertIfNegative val="0"/>
          <c:cat>
            <c:numRef>
              <c:f>'Overall Metrics'!$J$2:$J$45</c:f>
              <c:numCache>
                <c:formatCode>#,##0.00</c:formatCode>
                <c:ptCount val="44"/>
                <c:pt idx="0">
                  <c:v>0</c:v>
                </c:pt>
                <c:pt idx="1">
                  <c:v>10.63720930232558</c:v>
                </c:pt>
                <c:pt idx="2">
                  <c:v>21.27441860465116</c:v>
                </c:pt>
                <c:pt idx="3">
                  <c:v>31.91162790697674</c:v>
                </c:pt>
                <c:pt idx="4">
                  <c:v>42.54883720930232</c:v>
                </c:pt>
                <c:pt idx="5">
                  <c:v>53.1860465116279</c:v>
                </c:pt>
                <c:pt idx="6">
                  <c:v>63.82325581395348</c:v>
                </c:pt>
                <c:pt idx="7">
                  <c:v>74.460465116279067</c:v>
                </c:pt>
                <c:pt idx="8">
                  <c:v>85.09767441860464</c:v>
                </c:pt>
                <c:pt idx="9">
                  <c:v>95.734883720930213</c:v>
                </c:pt>
                <c:pt idx="10">
                  <c:v>106.37209302325579</c:v>
                </c:pt>
                <c:pt idx="11">
                  <c:v>117.00930232558136</c:v>
                </c:pt>
                <c:pt idx="12">
                  <c:v>127.64651162790693</c:v>
                </c:pt>
                <c:pt idx="13">
                  <c:v>138.2837209302325</c:v>
                </c:pt>
                <c:pt idx="14">
                  <c:v>148.92093023255808</c:v>
                </c:pt>
                <c:pt idx="15">
                  <c:v>159.55813953488365</c:v>
                </c:pt>
                <c:pt idx="16">
                  <c:v>170.19534883720922</c:v>
                </c:pt>
                <c:pt idx="17">
                  <c:v>180.8325581395348</c:v>
                </c:pt>
                <c:pt idx="18">
                  <c:v>191.46976744186037</c:v>
                </c:pt>
                <c:pt idx="19">
                  <c:v>202.10697674418594</c:v>
                </c:pt>
                <c:pt idx="20">
                  <c:v>212.74418604651152</c:v>
                </c:pt>
                <c:pt idx="21">
                  <c:v>223.38139534883709</c:v>
                </c:pt>
                <c:pt idx="22">
                  <c:v>234.01860465116266</c:v>
                </c:pt>
                <c:pt idx="23">
                  <c:v>244.65581395348823</c:v>
                </c:pt>
                <c:pt idx="24">
                  <c:v>255.29302325581381</c:v>
                </c:pt>
                <c:pt idx="25">
                  <c:v>265.93023255813938</c:v>
                </c:pt>
                <c:pt idx="26">
                  <c:v>276.56744186046495</c:v>
                </c:pt>
                <c:pt idx="27">
                  <c:v>287.20465116279053</c:v>
                </c:pt>
                <c:pt idx="28">
                  <c:v>297.8418604651161</c:v>
                </c:pt>
                <c:pt idx="29">
                  <c:v>308.47906976744167</c:v>
                </c:pt>
                <c:pt idx="30">
                  <c:v>319.11627906976724</c:v>
                </c:pt>
                <c:pt idx="31">
                  <c:v>329.75348837209282</c:v>
                </c:pt>
                <c:pt idx="32">
                  <c:v>340.39069767441839</c:v>
                </c:pt>
                <c:pt idx="33">
                  <c:v>351.02790697674396</c:v>
                </c:pt>
                <c:pt idx="34">
                  <c:v>361.66511627906954</c:v>
                </c:pt>
                <c:pt idx="35">
                  <c:v>372.30232558139511</c:v>
                </c:pt>
                <c:pt idx="36">
                  <c:v>382.93953488372068</c:v>
                </c:pt>
                <c:pt idx="37">
                  <c:v>393.57674418604626</c:v>
                </c:pt>
                <c:pt idx="38">
                  <c:v>404.21395348837183</c:v>
                </c:pt>
                <c:pt idx="39">
                  <c:v>414.8511627906974</c:v>
                </c:pt>
                <c:pt idx="40">
                  <c:v>425.48837209302297</c:v>
                </c:pt>
                <c:pt idx="41">
                  <c:v>436.12558139534855</c:v>
                </c:pt>
                <c:pt idx="42">
                  <c:v>446.76279069767412</c:v>
                </c:pt>
                <c:pt idx="43">
                  <c:v>457.4</c:v>
                </c:pt>
              </c:numCache>
            </c:numRef>
          </c:cat>
          <c:val>
            <c:numRef>
              <c:f>'Overall Metrics'!$K$2:$K$45</c:f>
              <c:numCache>
                <c:formatCode>General</c:formatCode>
                <c:ptCount val="44"/>
                <c:pt idx="0">
                  <c:v>96</c:v>
                </c:pt>
                <c:pt idx="1">
                  <c:v>3</c:v>
                </c:pt>
                <c:pt idx="2">
                  <c:v>2</c:v>
                </c:pt>
                <c:pt idx="3">
                  <c:v>0</c:v>
                </c:pt>
                <c:pt idx="4">
                  <c:v>2</c:v>
                </c:pt>
                <c:pt idx="5">
                  <c:v>1</c:v>
                </c:pt>
                <c:pt idx="6">
                  <c:v>0</c:v>
                </c:pt>
                <c:pt idx="7">
                  <c:v>0</c:v>
                </c:pt>
                <c:pt idx="8">
                  <c:v>1</c:v>
                </c:pt>
                <c:pt idx="9">
                  <c:v>4</c:v>
                </c:pt>
                <c:pt idx="10">
                  <c:v>0</c:v>
                </c:pt>
                <c:pt idx="11">
                  <c:v>0</c:v>
                </c:pt>
                <c:pt idx="12">
                  <c:v>0</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1</c:v>
                </c:pt>
                <c:pt idx="30">
                  <c:v>0</c:v>
                </c:pt>
                <c:pt idx="31">
                  <c:v>0</c:v>
                </c:pt>
                <c:pt idx="32">
                  <c:v>0</c:v>
                </c:pt>
                <c:pt idx="33">
                  <c:v>0</c:v>
                </c:pt>
                <c:pt idx="34">
                  <c:v>0</c:v>
                </c:pt>
                <c:pt idx="35">
                  <c:v>0</c:v>
                </c:pt>
                <c:pt idx="36">
                  <c:v>0</c:v>
                </c:pt>
                <c:pt idx="37">
                  <c:v>0</c:v>
                </c:pt>
                <c:pt idx="38">
                  <c:v>0</c:v>
                </c:pt>
                <c:pt idx="39">
                  <c:v>0</c:v>
                </c:pt>
                <c:pt idx="40">
                  <c:v>0</c:v>
                </c:pt>
                <c:pt idx="41">
                  <c:v>0</c:v>
                </c:pt>
                <c:pt idx="42">
                  <c:v>0</c:v>
                </c:pt>
                <c:pt idx="43">
                  <c:v>1</c:v>
                </c:pt>
              </c:numCache>
            </c:numRef>
          </c:val>
        </c:ser>
        <c:dLbls>
          <c:showLegendKey val="0"/>
          <c:showVal val="0"/>
          <c:showCatName val="0"/>
          <c:showSerName val="0"/>
          <c:showPercent val="0"/>
          <c:showBubbleSize val="0"/>
        </c:dLbls>
        <c:gapWidth val="0"/>
        <c:axId val="81370112"/>
        <c:axId val="81388672"/>
      </c:barChart>
      <c:catAx>
        <c:axId val="81370112"/>
        <c:scaling>
          <c:orientation val="minMax"/>
        </c:scaling>
        <c:delete val="1"/>
        <c:axPos val="b"/>
        <c:title>
          <c:tx>
            <c:rich>
              <a:bodyPr/>
              <a:lstStyle/>
              <a:p>
                <a:pPr>
                  <a:defRPr/>
                </a:pPr>
                <a:r>
                  <a:rPr lang="en-US"/>
                  <a:t>Betweenness Centrality</a:t>
                </a:r>
              </a:p>
            </c:rich>
          </c:tx>
          <c:layout>
            <c:manualLayout>
              <c:xMode val="edge"/>
              <c:yMode val="edge"/>
              <c:x val="0.32728710116056126"/>
              <c:y val="0.82619320971975252"/>
            </c:manualLayout>
          </c:layout>
          <c:overlay val="0"/>
        </c:title>
        <c:numFmt formatCode="#,##0.00" sourceLinked="1"/>
        <c:majorTickMark val="out"/>
        <c:minorTickMark val="none"/>
        <c:tickLblPos val="none"/>
        <c:crossAx val="81388672"/>
        <c:crosses val="autoZero"/>
        <c:auto val="1"/>
        <c:lblAlgn val="ctr"/>
        <c:lblOffset val="100"/>
        <c:noMultiLvlLbl val="0"/>
      </c:catAx>
      <c:valAx>
        <c:axId val="81388672"/>
        <c:scaling>
          <c:orientation val="minMax"/>
        </c:scaling>
        <c:delete val="0"/>
        <c:axPos val="l"/>
        <c:majorGridlines/>
        <c:title>
          <c:tx>
            <c:rich>
              <a:bodyPr rot="-5400000" vert="horz"/>
              <a:lstStyle/>
              <a:p>
                <a:pPr>
                  <a:defRPr/>
                </a:pPr>
                <a:r>
                  <a:rPr lang="en-US"/>
                  <a:t>Frequency</a:t>
                </a:r>
              </a:p>
            </c:rich>
          </c:tx>
          <c:overlay val="0"/>
        </c:title>
        <c:numFmt formatCode="General" sourceLinked="1"/>
        <c:majorTickMark val="out"/>
        <c:minorTickMark val="none"/>
        <c:tickLblPos val="nextTo"/>
        <c:crossAx val="81370112"/>
        <c:crosses val="autoZero"/>
        <c:crossBetween val="between"/>
      </c:valAx>
    </c:plotArea>
    <c:plotVisOnly val="0"/>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77</c:v>
                </c:pt>
              </c:strCache>
            </c:strRef>
          </c:tx>
          <c:spPr>
            <a:solidFill>
              <a:schemeClr val="accent1"/>
            </a:solidFill>
          </c:spPr>
          <c:invertIfNegative val="0"/>
          <c:cat>
            <c:numRef>
              <c:f>'Overall Metrics'!$L$2:$L$45</c:f>
              <c:numCache>
                <c:formatCode>#,##0.00</c:formatCode>
                <c:ptCount val="44"/>
                <c:pt idx="0">
                  <c:v>0</c:v>
                </c:pt>
                <c:pt idx="1">
                  <c:v>2.3255813953488372E-2</c:v>
                </c:pt>
                <c:pt idx="2">
                  <c:v>4.6511627906976744E-2</c:v>
                </c:pt>
                <c:pt idx="3">
                  <c:v>6.9767441860465115E-2</c:v>
                </c:pt>
                <c:pt idx="4">
                  <c:v>9.3023255813953487E-2</c:v>
                </c:pt>
                <c:pt idx="5">
                  <c:v>0.11627906976744186</c:v>
                </c:pt>
                <c:pt idx="6">
                  <c:v>0.13953488372093023</c:v>
                </c:pt>
                <c:pt idx="7">
                  <c:v>0.16279069767441862</c:v>
                </c:pt>
                <c:pt idx="8">
                  <c:v>0.18604651162790697</c:v>
                </c:pt>
                <c:pt idx="9">
                  <c:v>0.20930232558139533</c:v>
                </c:pt>
                <c:pt idx="10">
                  <c:v>0.23255813953488369</c:v>
                </c:pt>
                <c:pt idx="11">
                  <c:v>0.25581395348837205</c:v>
                </c:pt>
                <c:pt idx="12">
                  <c:v>0.27906976744186041</c:v>
                </c:pt>
                <c:pt idx="13">
                  <c:v>0.30232558139534876</c:v>
                </c:pt>
                <c:pt idx="14">
                  <c:v>0.32558139534883712</c:v>
                </c:pt>
                <c:pt idx="15">
                  <c:v>0.34883720930232548</c:v>
                </c:pt>
                <c:pt idx="16">
                  <c:v>0.37209302325581384</c:v>
                </c:pt>
                <c:pt idx="17">
                  <c:v>0.3953488372093022</c:v>
                </c:pt>
                <c:pt idx="18">
                  <c:v>0.41860465116279055</c:v>
                </c:pt>
                <c:pt idx="19">
                  <c:v>0.44186046511627891</c:v>
                </c:pt>
                <c:pt idx="20">
                  <c:v>0.46511627906976727</c:v>
                </c:pt>
                <c:pt idx="21">
                  <c:v>0.48837209302325563</c:v>
                </c:pt>
                <c:pt idx="22">
                  <c:v>0.51162790697674398</c:v>
                </c:pt>
                <c:pt idx="23">
                  <c:v>0.5348837209302324</c:v>
                </c:pt>
                <c:pt idx="24">
                  <c:v>0.55813953488372081</c:v>
                </c:pt>
                <c:pt idx="25">
                  <c:v>0.58139534883720922</c:v>
                </c:pt>
                <c:pt idx="26">
                  <c:v>0.60465116279069764</c:v>
                </c:pt>
                <c:pt idx="27">
                  <c:v>0.62790697674418605</c:v>
                </c:pt>
                <c:pt idx="28">
                  <c:v>0.65116279069767447</c:v>
                </c:pt>
                <c:pt idx="29">
                  <c:v>0.67441860465116288</c:v>
                </c:pt>
                <c:pt idx="30">
                  <c:v>0.69767441860465129</c:v>
                </c:pt>
                <c:pt idx="31">
                  <c:v>0.72093023255813971</c:v>
                </c:pt>
                <c:pt idx="32">
                  <c:v>0.74418604651162812</c:v>
                </c:pt>
                <c:pt idx="33">
                  <c:v>0.76744186046511653</c:v>
                </c:pt>
                <c:pt idx="34">
                  <c:v>0.79069767441860495</c:v>
                </c:pt>
                <c:pt idx="35">
                  <c:v>0.81395348837209336</c:v>
                </c:pt>
                <c:pt idx="36">
                  <c:v>0.83720930232558177</c:v>
                </c:pt>
                <c:pt idx="37">
                  <c:v>0.86046511627907019</c:v>
                </c:pt>
                <c:pt idx="38">
                  <c:v>0.8837209302325586</c:v>
                </c:pt>
                <c:pt idx="39">
                  <c:v>0.90697674418604701</c:v>
                </c:pt>
                <c:pt idx="40">
                  <c:v>0.93023255813953543</c:v>
                </c:pt>
                <c:pt idx="41">
                  <c:v>0.95348837209302384</c:v>
                </c:pt>
                <c:pt idx="42">
                  <c:v>0.97674418604651225</c:v>
                </c:pt>
                <c:pt idx="43">
                  <c:v>1</c:v>
                </c:pt>
              </c:numCache>
            </c:numRef>
          </c:cat>
          <c:val>
            <c:numRef>
              <c:f>'Overall Metrics'!$M$2:$M$45</c:f>
              <c:numCache>
                <c:formatCode>General</c:formatCode>
                <c:ptCount val="44"/>
                <c:pt idx="0">
                  <c:v>77</c:v>
                </c:pt>
                <c:pt idx="1">
                  <c:v>0</c:v>
                </c:pt>
                <c:pt idx="2">
                  <c:v>0</c:v>
                </c:pt>
                <c:pt idx="3">
                  <c:v>0</c:v>
                </c:pt>
                <c:pt idx="4">
                  <c:v>0</c:v>
                </c:pt>
                <c:pt idx="5">
                  <c:v>0</c:v>
                </c:pt>
                <c:pt idx="6">
                  <c:v>4</c:v>
                </c:pt>
                <c:pt idx="7">
                  <c:v>9</c:v>
                </c:pt>
                <c:pt idx="8">
                  <c:v>0</c:v>
                </c:pt>
                <c:pt idx="9">
                  <c:v>0</c:v>
                </c:pt>
                <c:pt idx="10">
                  <c:v>3</c:v>
                </c:pt>
                <c:pt idx="11">
                  <c:v>0</c:v>
                </c:pt>
                <c:pt idx="12">
                  <c:v>0</c:v>
                </c:pt>
                <c:pt idx="13">
                  <c:v>0</c:v>
                </c:pt>
                <c:pt idx="14">
                  <c:v>2</c:v>
                </c:pt>
                <c:pt idx="15">
                  <c:v>0</c:v>
                </c:pt>
                <c:pt idx="16">
                  <c:v>0</c:v>
                </c:pt>
                <c:pt idx="17">
                  <c:v>0</c:v>
                </c:pt>
                <c:pt idx="18">
                  <c:v>0</c:v>
                </c:pt>
                <c:pt idx="19">
                  <c:v>0</c:v>
                </c:pt>
                <c:pt idx="20">
                  <c:v>0</c:v>
                </c:pt>
                <c:pt idx="21">
                  <c:v>7</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10</c:v>
                </c:pt>
              </c:numCache>
            </c:numRef>
          </c:val>
        </c:ser>
        <c:dLbls>
          <c:showLegendKey val="0"/>
          <c:showVal val="0"/>
          <c:showCatName val="0"/>
          <c:showSerName val="0"/>
          <c:showPercent val="0"/>
          <c:showBubbleSize val="0"/>
        </c:dLbls>
        <c:gapWidth val="0"/>
        <c:axId val="83791232"/>
        <c:axId val="83879424"/>
      </c:barChart>
      <c:catAx>
        <c:axId val="83791232"/>
        <c:scaling>
          <c:orientation val="minMax"/>
        </c:scaling>
        <c:delete val="1"/>
        <c:axPos val="b"/>
        <c:title>
          <c:tx>
            <c:rich>
              <a:bodyPr/>
              <a:lstStyle/>
              <a:p>
                <a:pPr>
                  <a:defRPr/>
                </a:pPr>
                <a:r>
                  <a:rPr lang="en-US"/>
                  <a:t>Closeness Centrality</a:t>
                </a:r>
              </a:p>
            </c:rich>
          </c:tx>
          <c:layout>
            <c:manualLayout>
              <c:xMode val="edge"/>
              <c:yMode val="edge"/>
              <c:x val="0.35406086287408589"/>
              <c:y val="0.82619320971975252"/>
            </c:manualLayout>
          </c:layout>
          <c:overlay val="0"/>
        </c:title>
        <c:numFmt formatCode="#,##0.00" sourceLinked="1"/>
        <c:majorTickMark val="out"/>
        <c:minorTickMark val="none"/>
        <c:tickLblPos val="none"/>
        <c:crossAx val="83879424"/>
        <c:crosses val="autoZero"/>
        <c:auto val="1"/>
        <c:lblAlgn val="ctr"/>
        <c:lblOffset val="100"/>
        <c:noMultiLvlLbl val="0"/>
      </c:catAx>
      <c:valAx>
        <c:axId val="83879424"/>
        <c:scaling>
          <c:orientation val="minMax"/>
        </c:scaling>
        <c:delete val="0"/>
        <c:axPos val="l"/>
        <c:majorGridlines/>
        <c:title>
          <c:tx>
            <c:rich>
              <a:bodyPr rot="-5400000" vert="horz"/>
              <a:lstStyle/>
              <a:p>
                <a:pPr>
                  <a:defRPr/>
                </a:pPr>
                <a:r>
                  <a:rPr lang="en-US"/>
                  <a:t>Frequency</a:t>
                </a:r>
              </a:p>
            </c:rich>
          </c:tx>
          <c:overlay val="0"/>
        </c:title>
        <c:numFmt formatCode="General" sourceLinked="1"/>
        <c:majorTickMark val="out"/>
        <c:minorTickMark val="none"/>
        <c:tickLblPos val="nextTo"/>
        <c:crossAx val="83791232"/>
        <c:crosses val="autoZero"/>
        <c:crossBetween val="between"/>
      </c:valAx>
    </c:plotArea>
    <c:plotVisOnly val="0"/>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105</c:v>
                </c:pt>
              </c:strCache>
            </c:strRef>
          </c:tx>
          <c:spPr>
            <a:solidFill>
              <a:schemeClr val="accent1"/>
            </a:solidFill>
          </c:spPr>
          <c:invertIfNegative val="0"/>
          <c:cat>
            <c:numRef>
              <c:f>'Overall Metrics'!$N$2:$N$45</c:f>
              <c:numCache>
                <c:formatCode>#,##0.00</c:formatCode>
                <c:ptCount val="44"/>
                <c:pt idx="0">
                  <c:v>0</c:v>
                </c:pt>
                <c:pt idx="1">
                  <c:v>3.3222558139534885E-3</c:v>
                </c:pt>
                <c:pt idx="2">
                  <c:v>6.6445116279069769E-3</c:v>
                </c:pt>
                <c:pt idx="3">
                  <c:v>9.9667674418604663E-3</c:v>
                </c:pt>
                <c:pt idx="4">
                  <c:v>1.3289023255813954E-2</c:v>
                </c:pt>
                <c:pt idx="5">
                  <c:v>1.6611279069767441E-2</c:v>
                </c:pt>
                <c:pt idx="6">
                  <c:v>1.9933534883720929E-2</c:v>
                </c:pt>
                <c:pt idx="7">
                  <c:v>2.3255790697674417E-2</c:v>
                </c:pt>
                <c:pt idx="8">
                  <c:v>2.6578046511627904E-2</c:v>
                </c:pt>
                <c:pt idx="9">
                  <c:v>2.9900302325581392E-2</c:v>
                </c:pt>
                <c:pt idx="10">
                  <c:v>3.3222558139534883E-2</c:v>
                </c:pt>
                <c:pt idx="11">
                  <c:v>3.6544813953488374E-2</c:v>
                </c:pt>
                <c:pt idx="12">
                  <c:v>3.9867069767441865E-2</c:v>
                </c:pt>
                <c:pt idx="13">
                  <c:v>4.3189325581395356E-2</c:v>
                </c:pt>
                <c:pt idx="14">
                  <c:v>4.6511581395348847E-2</c:v>
                </c:pt>
                <c:pt idx="15">
                  <c:v>4.9833837209302338E-2</c:v>
                </c:pt>
                <c:pt idx="16">
                  <c:v>5.3156093023255829E-2</c:v>
                </c:pt>
                <c:pt idx="17">
                  <c:v>5.647834883720932E-2</c:v>
                </c:pt>
                <c:pt idx="18">
                  <c:v>5.9800604651162811E-2</c:v>
                </c:pt>
                <c:pt idx="19">
                  <c:v>6.3122860465116296E-2</c:v>
                </c:pt>
                <c:pt idx="20">
                  <c:v>6.644511627906978E-2</c:v>
                </c:pt>
                <c:pt idx="21">
                  <c:v>6.9767372093023264E-2</c:v>
                </c:pt>
                <c:pt idx="22">
                  <c:v>7.3089627906976748E-2</c:v>
                </c:pt>
                <c:pt idx="23">
                  <c:v>7.6411883720930232E-2</c:v>
                </c:pt>
                <c:pt idx="24">
                  <c:v>7.9734139534883716E-2</c:v>
                </c:pt>
                <c:pt idx="25">
                  <c:v>8.30563953488372E-2</c:v>
                </c:pt>
                <c:pt idx="26">
                  <c:v>8.6378651162790684E-2</c:v>
                </c:pt>
                <c:pt idx="27">
                  <c:v>8.9700906976744169E-2</c:v>
                </c:pt>
                <c:pt idx="28">
                  <c:v>9.3023162790697653E-2</c:v>
                </c:pt>
                <c:pt idx="29">
                  <c:v>9.6345418604651137E-2</c:v>
                </c:pt>
                <c:pt idx="30">
                  <c:v>9.9667674418604621E-2</c:v>
                </c:pt>
                <c:pt idx="31">
                  <c:v>0.10298993023255811</c:v>
                </c:pt>
                <c:pt idx="32">
                  <c:v>0.10631218604651159</c:v>
                </c:pt>
                <c:pt idx="33">
                  <c:v>0.10963444186046507</c:v>
                </c:pt>
                <c:pt idx="34">
                  <c:v>0.11295669767441856</c:v>
                </c:pt>
                <c:pt idx="35">
                  <c:v>0.11627895348837204</c:v>
                </c:pt>
                <c:pt idx="36">
                  <c:v>0.11960120930232553</c:v>
                </c:pt>
                <c:pt idx="37">
                  <c:v>0.12292346511627901</c:v>
                </c:pt>
                <c:pt idx="38">
                  <c:v>0.12624572093023251</c:v>
                </c:pt>
                <c:pt idx="39">
                  <c:v>0.12956797674418599</c:v>
                </c:pt>
                <c:pt idx="40">
                  <c:v>0.13289023255813948</c:v>
                </c:pt>
                <c:pt idx="41">
                  <c:v>0.13621248837209296</c:v>
                </c:pt>
                <c:pt idx="42">
                  <c:v>0.13953474418604644</c:v>
                </c:pt>
                <c:pt idx="43">
                  <c:v>0.14285700000000001</c:v>
                </c:pt>
              </c:numCache>
            </c:numRef>
          </c:cat>
          <c:val>
            <c:numRef>
              <c:f>'Overall Metrics'!$O$2:$O$45</c:f>
              <c:numCache>
                <c:formatCode>General</c:formatCode>
                <c:ptCount val="44"/>
                <c:pt idx="0">
                  <c:v>105</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7</c:v>
                </c:pt>
              </c:numCache>
            </c:numRef>
          </c:val>
        </c:ser>
        <c:dLbls>
          <c:showLegendKey val="0"/>
          <c:showVal val="0"/>
          <c:showCatName val="0"/>
          <c:showSerName val="0"/>
          <c:showPercent val="0"/>
          <c:showBubbleSize val="0"/>
        </c:dLbls>
        <c:gapWidth val="0"/>
        <c:axId val="85411712"/>
        <c:axId val="85422080"/>
      </c:barChart>
      <c:catAx>
        <c:axId val="85411712"/>
        <c:scaling>
          <c:orientation val="minMax"/>
        </c:scaling>
        <c:delete val="1"/>
        <c:axPos val="b"/>
        <c:title>
          <c:tx>
            <c:rich>
              <a:bodyPr/>
              <a:lstStyle/>
              <a:p>
                <a:pPr>
                  <a:defRPr/>
                </a:pPr>
                <a:r>
                  <a:rPr lang="en-US"/>
                  <a:t>Eigenvector</a:t>
                </a:r>
                <a:r>
                  <a:rPr lang="en-US" baseline="0"/>
                  <a:t> </a:t>
                </a:r>
                <a:r>
                  <a:rPr lang="en-US"/>
                  <a:t>Centrality</a:t>
                </a:r>
              </a:p>
            </c:rich>
          </c:tx>
          <c:layout>
            <c:manualLayout>
              <c:xMode val="edge"/>
              <c:yMode val="edge"/>
              <c:x val="0.33732726180313366"/>
              <c:y val="0.82619320971975252"/>
            </c:manualLayout>
          </c:layout>
          <c:overlay val="0"/>
        </c:title>
        <c:numFmt formatCode="#,##0.00" sourceLinked="1"/>
        <c:majorTickMark val="out"/>
        <c:minorTickMark val="none"/>
        <c:tickLblPos val="none"/>
        <c:crossAx val="85422080"/>
        <c:crosses val="autoZero"/>
        <c:auto val="1"/>
        <c:lblAlgn val="ctr"/>
        <c:lblOffset val="100"/>
        <c:noMultiLvlLbl val="0"/>
      </c:catAx>
      <c:valAx>
        <c:axId val="85422080"/>
        <c:scaling>
          <c:orientation val="minMax"/>
        </c:scaling>
        <c:delete val="0"/>
        <c:axPos val="l"/>
        <c:majorGridlines/>
        <c:title>
          <c:tx>
            <c:rich>
              <a:bodyPr rot="-5400000" vert="horz"/>
              <a:lstStyle/>
              <a:p>
                <a:pPr>
                  <a:defRPr/>
                </a:pPr>
                <a:r>
                  <a:rPr lang="en-US"/>
                  <a:t>Frequency</a:t>
                </a:r>
              </a:p>
            </c:rich>
          </c:tx>
          <c:overlay val="0"/>
        </c:title>
        <c:numFmt formatCode="General" sourceLinked="1"/>
        <c:majorTickMark val="out"/>
        <c:minorTickMark val="none"/>
        <c:tickLblPos val="nextTo"/>
        <c:crossAx val="85411712"/>
        <c:crosses val="autoZero"/>
        <c:crossBetween val="between"/>
      </c:valAx>
    </c:plotArea>
    <c:plotVisOnly val="0"/>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89</c:v>
                </c:pt>
              </c:strCache>
            </c:strRef>
          </c:tx>
          <c:spPr>
            <a:solidFill>
              <a:schemeClr val="accent1"/>
            </a:solidFill>
          </c:spPr>
          <c:invertIfNegative val="0"/>
          <c:cat>
            <c:numRef>
              <c:f>'Overall Metrics'!$R$2:$R$45</c:f>
              <c:numCache>
                <c:formatCode>#,##0.00</c:formatCode>
                <c:ptCount val="44"/>
                <c:pt idx="0">
                  <c:v>0</c:v>
                </c:pt>
                <c:pt idx="1">
                  <c:v>2.3255813953488372E-2</c:v>
                </c:pt>
                <c:pt idx="2">
                  <c:v>4.6511627906976744E-2</c:v>
                </c:pt>
                <c:pt idx="3">
                  <c:v>6.9767441860465115E-2</c:v>
                </c:pt>
                <c:pt idx="4">
                  <c:v>9.3023255813953487E-2</c:v>
                </c:pt>
                <c:pt idx="5">
                  <c:v>0.11627906976744186</c:v>
                </c:pt>
                <c:pt idx="6">
                  <c:v>0.13953488372093023</c:v>
                </c:pt>
                <c:pt idx="7">
                  <c:v>0.16279069767441862</c:v>
                </c:pt>
                <c:pt idx="8">
                  <c:v>0.18604651162790697</c:v>
                </c:pt>
                <c:pt idx="9">
                  <c:v>0.20930232558139533</c:v>
                </c:pt>
                <c:pt idx="10">
                  <c:v>0.23255813953488369</c:v>
                </c:pt>
                <c:pt idx="11">
                  <c:v>0.25581395348837205</c:v>
                </c:pt>
                <c:pt idx="12">
                  <c:v>0.27906976744186041</c:v>
                </c:pt>
                <c:pt idx="13">
                  <c:v>0.30232558139534876</c:v>
                </c:pt>
                <c:pt idx="14">
                  <c:v>0.32558139534883712</c:v>
                </c:pt>
                <c:pt idx="15">
                  <c:v>0.34883720930232548</c:v>
                </c:pt>
                <c:pt idx="16">
                  <c:v>0.37209302325581384</c:v>
                </c:pt>
                <c:pt idx="17">
                  <c:v>0.3953488372093022</c:v>
                </c:pt>
                <c:pt idx="18">
                  <c:v>0.41860465116279055</c:v>
                </c:pt>
                <c:pt idx="19">
                  <c:v>0.44186046511627891</c:v>
                </c:pt>
                <c:pt idx="20">
                  <c:v>0.46511627906976727</c:v>
                </c:pt>
                <c:pt idx="21">
                  <c:v>0.48837209302325563</c:v>
                </c:pt>
                <c:pt idx="22">
                  <c:v>0.51162790697674398</c:v>
                </c:pt>
                <c:pt idx="23">
                  <c:v>0.5348837209302324</c:v>
                </c:pt>
                <c:pt idx="24">
                  <c:v>0.55813953488372081</c:v>
                </c:pt>
                <c:pt idx="25">
                  <c:v>0.58139534883720922</c:v>
                </c:pt>
                <c:pt idx="26">
                  <c:v>0.60465116279069764</c:v>
                </c:pt>
                <c:pt idx="27">
                  <c:v>0.62790697674418605</c:v>
                </c:pt>
                <c:pt idx="28">
                  <c:v>0.65116279069767447</c:v>
                </c:pt>
                <c:pt idx="29">
                  <c:v>0.67441860465116288</c:v>
                </c:pt>
                <c:pt idx="30">
                  <c:v>0.69767441860465129</c:v>
                </c:pt>
                <c:pt idx="31">
                  <c:v>0.72093023255813971</c:v>
                </c:pt>
                <c:pt idx="32">
                  <c:v>0.74418604651162812</c:v>
                </c:pt>
                <c:pt idx="33">
                  <c:v>0.76744186046511653</c:v>
                </c:pt>
                <c:pt idx="34">
                  <c:v>0.79069767441860495</c:v>
                </c:pt>
                <c:pt idx="35">
                  <c:v>0.81395348837209336</c:v>
                </c:pt>
                <c:pt idx="36">
                  <c:v>0.83720930232558177</c:v>
                </c:pt>
                <c:pt idx="37">
                  <c:v>0.86046511627907019</c:v>
                </c:pt>
                <c:pt idx="38">
                  <c:v>0.8837209302325586</c:v>
                </c:pt>
                <c:pt idx="39">
                  <c:v>0.90697674418604701</c:v>
                </c:pt>
                <c:pt idx="40">
                  <c:v>0.93023255813953543</c:v>
                </c:pt>
                <c:pt idx="41">
                  <c:v>0.95348837209302384</c:v>
                </c:pt>
                <c:pt idx="42">
                  <c:v>0.97674418604651225</c:v>
                </c:pt>
                <c:pt idx="43">
                  <c:v>1</c:v>
                </c:pt>
              </c:numCache>
            </c:numRef>
          </c:cat>
          <c:val>
            <c:numRef>
              <c:f>'Overall Metrics'!$S$2:$S$45</c:f>
              <c:numCache>
                <c:formatCode>General</c:formatCode>
                <c:ptCount val="44"/>
                <c:pt idx="0">
                  <c:v>89</c:v>
                </c:pt>
                <c:pt idx="1">
                  <c:v>0</c:v>
                </c:pt>
                <c:pt idx="2">
                  <c:v>1</c:v>
                </c:pt>
                <c:pt idx="3">
                  <c:v>2</c:v>
                </c:pt>
                <c:pt idx="4">
                  <c:v>1</c:v>
                </c:pt>
                <c:pt idx="5">
                  <c:v>0</c:v>
                </c:pt>
                <c:pt idx="6">
                  <c:v>0</c:v>
                </c:pt>
                <c:pt idx="7">
                  <c:v>0</c:v>
                </c:pt>
                <c:pt idx="8">
                  <c:v>2</c:v>
                </c:pt>
                <c:pt idx="9">
                  <c:v>0</c:v>
                </c:pt>
                <c:pt idx="10">
                  <c:v>0</c:v>
                </c:pt>
                <c:pt idx="11">
                  <c:v>0</c:v>
                </c:pt>
                <c:pt idx="12">
                  <c:v>1</c:v>
                </c:pt>
                <c:pt idx="13">
                  <c:v>0</c:v>
                </c:pt>
                <c:pt idx="14">
                  <c:v>2</c:v>
                </c:pt>
                <c:pt idx="15">
                  <c:v>0</c:v>
                </c:pt>
                <c:pt idx="16">
                  <c:v>0</c:v>
                </c:pt>
                <c:pt idx="17">
                  <c:v>0</c:v>
                </c:pt>
                <c:pt idx="18">
                  <c:v>0</c:v>
                </c:pt>
                <c:pt idx="19">
                  <c:v>0</c:v>
                </c:pt>
                <c:pt idx="20">
                  <c:v>0</c:v>
                </c:pt>
                <c:pt idx="21">
                  <c:v>1</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13</c:v>
                </c:pt>
              </c:numCache>
            </c:numRef>
          </c:val>
        </c:ser>
        <c:dLbls>
          <c:showLegendKey val="0"/>
          <c:showVal val="0"/>
          <c:showCatName val="0"/>
          <c:showSerName val="0"/>
          <c:showPercent val="0"/>
          <c:showBubbleSize val="0"/>
        </c:dLbls>
        <c:gapWidth val="0"/>
        <c:axId val="85442944"/>
        <c:axId val="85444864"/>
      </c:barChart>
      <c:catAx>
        <c:axId val="85442944"/>
        <c:scaling>
          <c:orientation val="minMax"/>
        </c:scaling>
        <c:delete val="1"/>
        <c:axPos val="b"/>
        <c:title>
          <c:tx>
            <c:rich>
              <a:bodyPr/>
              <a:lstStyle/>
              <a:p>
                <a:pPr>
                  <a:defRPr/>
                </a:pPr>
                <a:r>
                  <a:rPr lang="en-US"/>
                  <a:t>Clustering Coefficient</a:t>
                </a:r>
              </a:p>
            </c:rich>
          </c:tx>
          <c:layout>
            <c:manualLayout>
              <c:xMode val="edge"/>
              <c:yMode val="edge"/>
              <c:x val="0.33732726180313388"/>
              <c:y val="0.82619320971975252"/>
            </c:manualLayout>
          </c:layout>
          <c:overlay val="0"/>
        </c:title>
        <c:numFmt formatCode="#,##0.00" sourceLinked="1"/>
        <c:majorTickMark val="out"/>
        <c:minorTickMark val="none"/>
        <c:tickLblPos val="none"/>
        <c:crossAx val="85444864"/>
        <c:crosses val="autoZero"/>
        <c:auto val="1"/>
        <c:lblAlgn val="ctr"/>
        <c:lblOffset val="100"/>
        <c:noMultiLvlLbl val="0"/>
      </c:catAx>
      <c:valAx>
        <c:axId val="85444864"/>
        <c:scaling>
          <c:orientation val="minMax"/>
        </c:scaling>
        <c:delete val="0"/>
        <c:axPos val="l"/>
        <c:majorGridlines/>
        <c:title>
          <c:tx>
            <c:rich>
              <a:bodyPr rot="-5400000" vert="horz"/>
              <a:lstStyle/>
              <a:p>
                <a:pPr>
                  <a:defRPr/>
                </a:pPr>
                <a:r>
                  <a:rPr lang="en-US"/>
                  <a:t>Frequency</a:t>
                </a:r>
              </a:p>
            </c:rich>
          </c:tx>
          <c:overlay val="0"/>
        </c:title>
        <c:numFmt formatCode="General" sourceLinked="1"/>
        <c:majorTickMark val="out"/>
        <c:minorTickMark val="none"/>
        <c:tickLblPos val="nextTo"/>
        <c:crossAx val="85442944"/>
        <c:crosses val="autoZero"/>
        <c:crossBetween val="between"/>
      </c:valAx>
    </c:plotArea>
    <c:plotVisOnly val="0"/>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cat>
            <c:numRef>
              <c:f>'Overall Metrics'!$R$2:$R$45</c:f>
              <c:numCache>
                <c:formatCode>#,##0.00</c:formatCode>
                <c:ptCount val="44"/>
                <c:pt idx="0">
                  <c:v>0</c:v>
                </c:pt>
                <c:pt idx="1">
                  <c:v>2.3255813953488372E-2</c:v>
                </c:pt>
                <c:pt idx="2">
                  <c:v>4.6511627906976744E-2</c:v>
                </c:pt>
                <c:pt idx="3">
                  <c:v>6.9767441860465115E-2</c:v>
                </c:pt>
                <c:pt idx="4">
                  <c:v>9.3023255813953487E-2</c:v>
                </c:pt>
                <c:pt idx="5">
                  <c:v>0.11627906976744186</c:v>
                </c:pt>
                <c:pt idx="6">
                  <c:v>0.13953488372093023</c:v>
                </c:pt>
                <c:pt idx="7">
                  <c:v>0.16279069767441862</c:v>
                </c:pt>
                <c:pt idx="8">
                  <c:v>0.18604651162790697</c:v>
                </c:pt>
                <c:pt idx="9">
                  <c:v>0.20930232558139533</c:v>
                </c:pt>
                <c:pt idx="10">
                  <c:v>0.23255813953488369</c:v>
                </c:pt>
                <c:pt idx="11">
                  <c:v>0.25581395348837205</c:v>
                </c:pt>
                <c:pt idx="12">
                  <c:v>0.27906976744186041</c:v>
                </c:pt>
                <c:pt idx="13">
                  <c:v>0.30232558139534876</c:v>
                </c:pt>
                <c:pt idx="14">
                  <c:v>0.32558139534883712</c:v>
                </c:pt>
                <c:pt idx="15">
                  <c:v>0.34883720930232548</c:v>
                </c:pt>
                <c:pt idx="16">
                  <c:v>0.37209302325581384</c:v>
                </c:pt>
                <c:pt idx="17">
                  <c:v>0.3953488372093022</c:v>
                </c:pt>
                <c:pt idx="18">
                  <c:v>0.41860465116279055</c:v>
                </c:pt>
                <c:pt idx="19">
                  <c:v>0.44186046511627891</c:v>
                </c:pt>
                <c:pt idx="20">
                  <c:v>0.46511627906976727</c:v>
                </c:pt>
                <c:pt idx="21">
                  <c:v>0.48837209302325563</c:v>
                </c:pt>
                <c:pt idx="22">
                  <c:v>0.51162790697674398</c:v>
                </c:pt>
                <c:pt idx="23">
                  <c:v>0.5348837209302324</c:v>
                </c:pt>
                <c:pt idx="24">
                  <c:v>0.55813953488372081</c:v>
                </c:pt>
                <c:pt idx="25">
                  <c:v>0.58139534883720922</c:v>
                </c:pt>
                <c:pt idx="26">
                  <c:v>0.60465116279069764</c:v>
                </c:pt>
                <c:pt idx="27">
                  <c:v>0.62790697674418605</c:v>
                </c:pt>
                <c:pt idx="28">
                  <c:v>0.65116279069767447</c:v>
                </c:pt>
                <c:pt idx="29">
                  <c:v>0.67441860465116288</c:v>
                </c:pt>
                <c:pt idx="30">
                  <c:v>0.69767441860465129</c:v>
                </c:pt>
                <c:pt idx="31">
                  <c:v>0.72093023255813971</c:v>
                </c:pt>
                <c:pt idx="32">
                  <c:v>0.74418604651162812</c:v>
                </c:pt>
                <c:pt idx="33">
                  <c:v>0.76744186046511653</c:v>
                </c:pt>
                <c:pt idx="34">
                  <c:v>0.79069767441860495</c:v>
                </c:pt>
                <c:pt idx="35">
                  <c:v>0.81395348837209336</c:v>
                </c:pt>
                <c:pt idx="36">
                  <c:v>0.83720930232558177</c:v>
                </c:pt>
                <c:pt idx="37">
                  <c:v>0.86046511627907019</c:v>
                </c:pt>
                <c:pt idx="38">
                  <c:v>0.8837209302325586</c:v>
                </c:pt>
                <c:pt idx="39">
                  <c:v>0.90697674418604701</c:v>
                </c:pt>
                <c:pt idx="40">
                  <c:v>0.93023255813953543</c:v>
                </c:pt>
                <c:pt idx="41">
                  <c:v>0.95348837209302384</c:v>
                </c:pt>
                <c:pt idx="42">
                  <c:v>0.97674418604651225</c:v>
                </c:pt>
                <c:pt idx="43">
                  <c:v>1</c:v>
                </c:pt>
              </c:numCache>
            </c:numRef>
          </c:cat>
          <c:val>
            <c:numRef>
              <c:f>'Overall Metrics'!$Q$2:$Q$45</c:f>
              <c:numCache>
                <c:formatCode>General</c:formatCode>
                <c:ptCount val="44"/>
                <c:pt idx="0">
                  <c:v>1</c:v>
                </c:pt>
                <c:pt idx="1">
                  <c:v>0</c:v>
                </c:pt>
                <c:pt idx="2">
                  <c:v>0</c:v>
                </c:pt>
                <c:pt idx="3">
                  <c:v>0</c:v>
                </c:pt>
                <c:pt idx="4">
                  <c:v>8</c:v>
                </c:pt>
                <c:pt idx="5">
                  <c:v>5</c:v>
                </c:pt>
                <c:pt idx="6">
                  <c:v>4</c:v>
                </c:pt>
                <c:pt idx="7">
                  <c:v>3</c:v>
                </c:pt>
                <c:pt idx="8">
                  <c:v>3</c:v>
                </c:pt>
                <c:pt idx="9">
                  <c:v>2</c:v>
                </c:pt>
                <c:pt idx="10">
                  <c:v>3</c:v>
                </c:pt>
                <c:pt idx="11">
                  <c:v>1</c:v>
                </c:pt>
                <c:pt idx="12">
                  <c:v>66</c:v>
                </c:pt>
                <c:pt idx="13">
                  <c:v>0</c:v>
                </c:pt>
                <c:pt idx="14">
                  <c:v>0</c:v>
                </c:pt>
                <c:pt idx="15">
                  <c:v>3</c:v>
                </c:pt>
                <c:pt idx="16">
                  <c:v>1</c:v>
                </c:pt>
                <c:pt idx="17">
                  <c:v>5</c:v>
                </c:pt>
                <c:pt idx="18">
                  <c:v>1</c:v>
                </c:pt>
                <c:pt idx="19">
                  <c:v>1</c:v>
                </c:pt>
                <c:pt idx="20">
                  <c:v>0</c:v>
                </c:pt>
                <c:pt idx="21">
                  <c:v>0</c:v>
                </c:pt>
                <c:pt idx="22">
                  <c:v>0</c:v>
                </c:pt>
                <c:pt idx="23">
                  <c:v>0</c:v>
                </c:pt>
                <c:pt idx="24">
                  <c:v>1</c:v>
                </c:pt>
                <c:pt idx="25">
                  <c:v>1</c:v>
                </c:pt>
                <c:pt idx="26">
                  <c:v>1</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1</c:v>
                </c:pt>
                <c:pt idx="43">
                  <c:v>1</c:v>
                </c:pt>
              </c:numCache>
            </c:numRef>
          </c:val>
        </c:ser>
        <c:dLbls>
          <c:showLegendKey val="0"/>
          <c:showVal val="0"/>
          <c:showCatName val="0"/>
          <c:showSerName val="0"/>
          <c:showPercent val="0"/>
          <c:showBubbleSize val="0"/>
        </c:dLbls>
        <c:gapWidth val="0"/>
        <c:axId val="87173760"/>
        <c:axId val="87180032"/>
      </c:barChart>
      <c:catAx>
        <c:axId val="87173760"/>
        <c:scaling>
          <c:orientation val="minMax"/>
        </c:scaling>
        <c:delete val="1"/>
        <c:axPos val="b"/>
        <c:title>
          <c:tx>
            <c:rich>
              <a:bodyPr/>
              <a:lstStyle/>
              <a:p>
                <a:pPr>
                  <a:defRPr/>
                </a:pPr>
                <a:r>
                  <a:rPr lang="en-US"/>
                  <a:t>PageRank</a:t>
                </a:r>
              </a:p>
            </c:rich>
          </c:tx>
          <c:layout>
            <c:manualLayout>
              <c:xMode val="edge"/>
              <c:yMode val="edge"/>
              <c:x val="0.41764854694368031"/>
              <c:y val="0.82619320971975252"/>
            </c:manualLayout>
          </c:layout>
          <c:overlay val="0"/>
        </c:title>
        <c:numFmt formatCode="#,##0.00" sourceLinked="1"/>
        <c:majorTickMark val="out"/>
        <c:minorTickMark val="none"/>
        <c:tickLblPos val="none"/>
        <c:crossAx val="87180032"/>
        <c:crosses val="autoZero"/>
        <c:auto val="1"/>
        <c:lblAlgn val="ctr"/>
        <c:lblOffset val="100"/>
        <c:noMultiLvlLbl val="0"/>
      </c:catAx>
      <c:valAx>
        <c:axId val="87180032"/>
        <c:scaling>
          <c:orientation val="minMax"/>
        </c:scaling>
        <c:delete val="0"/>
        <c:axPos val="l"/>
        <c:majorGridlines/>
        <c:title>
          <c:tx>
            <c:rich>
              <a:bodyPr rot="-5400000" vert="horz"/>
              <a:lstStyle/>
              <a:p>
                <a:pPr>
                  <a:defRPr/>
                </a:pPr>
                <a:r>
                  <a:rPr lang="en-US"/>
                  <a:t>Frequency</a:t>
                </a:r>
              </a:p>
            </c:rich>
          </c:tx>
          <c:overlay val="0"/>
        </c:title>
        <c:numFmt formatCode="General" sourceLinked="1"/>
        <c:majorTickMark val="out"/>
        <c:minorTickMark val="none"/>
        <c:tickLblPos val="nextTo"/>
        <c:crossAx val="87173760"/>
        <c:crosses val="autoZero"/>
        <c:crossBetween val="between"/>
      </c:valAx>
    </c:plotArea>
    <c:plotVisOnly val="0"/>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7639579878386846E-3"/>
          <c:y val="8.0430855234004828E-3"/>
          <c:w val="0.99723592884220302"/>
          <c:h val="0.98391246548723688"/>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cat>
            <c:numRef>
              <c:f>'Overall Metrics'!$T$2:$T$45</c:f>
              <c:numCache>
                <c:formatCode>#,##0.00</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cat>
          <c:val>
            <c:numRef>
              <c:f>'Overall Metrics'!$U$2:$U$45</c:f>
              <c:numCache>
                <c:formatCode>General</c:formatCode>
                <c:ptCount val="4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val>
        </c:ser>
        <c:dLbls>
          <c:showLegendKey val="0"/>
          <c:showVal val="0"/>
          <c:showCatName val="0"/>
          <c:showSerName val="0"/>
          <c:showPercent val="0"/>
          <c:showBubbleSize val="0"/>
        </c:dLbls>
        <c:gapWidth val="0"/>
        <c:axId val="89393408"/>
        <c:axId val="89395200"/>
      </c:barChart>
      <c:catAx>
        <c:axId val="89393408"/>
        <c:scaling>
          <c:orientation val="minMax"/>
        </c:scaling>
        <c:delete val="1"/>
        <c:axPos val="b"/>
        <c:numFmt formatCode="#,##0.00" sourceLinked="1"/>
        <c:majorTickMark val="out"/>
        <c:minorTickMark val="none"/>
        <c:tickLblPos val="none"/>
        <c:crossAx val="89395200"/>
        <c:crosses val="autoZero"/>
        <c:auto val="1"/>
        <c:lblAlgn val="ctr"/>
        <c:lblOffset val="100"/>
        <c:noMultiLvlLbl val="0"/>
      </c:catAx>
      <c:valAx>
        <c:axId val="89395200"/>
        <c:scaling>
          <c:orientation val="minMax"/>
        </c:scaling>
        <c:delete val="1"/>
        <c:axPos val="l"/>
        <c:numFmt formatCode="General" sourceLinked="1"/>
        <c:majorTickMark val="out"/>
        <c:minorTickMark val="none"/>
        <c:tickLblPos val="none"/>
        <c:crossAx val="89393408"/>
        <c:crosses val="autoZero"/>
        <c:crossBetween val="between"/>
      </c:valAx>
      <c:spPr>
        <a:solidFill>
          <a:schemeClr val="bg1">
            <a:lumMod val="85000"/>
          </a:schemeClr>
        </a:solidFill>
        <a:ln>
          <a:noFill/>
        </a:ln>
      </c:spPr>
    </c:plotArea>
    <c:plotVisOnly val="0"/>
    <c:dispBlanksAs val="gap"/>
    <c:showDLblsOverMax val="0"/>
  </c:chart>
  <c:spPr>
    <a:noFill/>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-1</xdr:colOff>
      <xdr:row>34</xdr:row>
      <xdr:rowOff>38100</xdr:rowOff>
    </xdr:from>
    <xdr:to>
      <xdr:col>1</xdr:col>
      <xdr:colOff>918209</xdr:colOff>
      <xdr:row>41</xdr:row>
      <xdr:rowOff>180975</xdr:rowOff>
    </xdr:to>
    <xdr:graphicFrame macro="">
      <xdr:nvGraphicFramePr>
        <xdr:cNvPr id="2" name="DegreeHistogram"/>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xdr:colOff>
      <xdr:row>48</xdr:row>
      <xdr:rowOff>38100</xdr:rowOff>
    </xdr:from>
    <xdr:to>
      <xdr:col>1</xdr:col>
      <xdr:colOff>918209</xdr:colOff>
      <xdr:row>55</xdr:row>
      <xdr:rowOff>180975</xdr:rowOff>
    </xdr:to>
    <xdr:graphicFrame macro="">
      <xdr:nvGraphicFramePr>
        <xdr:cNvPr id="5" name="InDegreeHistogram"/>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xdr:colOff>
      <xdr:row>62</xdr:row>
      <xdr:rowOff>28575</xdr:rowOff>
    </xdr:from>
    <xdr:to>
      <xdr:col>1</xdr:col>
      <xdr:colOff>918209</xdr:colOff>
      <xdr:row>69</xdr:row>
      <xdr:rowOff>171450</xdr:rowOff>
    </xdr:to>
    <xdr:graphicFrame macro="">
      <xdr:nvGraphicFramePr>
        <xdr:cNvPr id="4" name="OutDegreeHistogram"/>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76</xdr:row>
      <xdr:rowOff>9525</xdr:rowOff>
    </xdr:from>
    <xdr:to>
      <xdr:col>1</xdr:col>
      <xdr:colOff>918210</xdr:colOff>
      <xdr:row>83</xdr:row>
      <xdr:rowOff>152400</xdr:rowOff>
    </xdr:to>
    <xdr:graphicFrame macro="">
      <xdr:nvGraphicFramePr>
        <xdr:cNvPr id="6" name="BetweennessCentralityHistogram"/>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9525</xdr:colOff>
      <xdr:row>90</xdr:row>
      <xdr:rowOff>19050</xdr:rowOff>
    </xdr:from>
    <xdr:to>
      <xdr:col>2</xdr:col>
      <xdr:colOff>0</xdr:colOff>
      <xdr:row>97</xdr:row>
      <xdr:rowOff>161925</xdr:rowOff>
    </xdr:to>
    <xdr:graphicFrame macro="">
      <xdr:nvGraphicFramePr>
        <xdr:cNvPr id="7" name="ClosenessCentralityHistogram"/>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104</xdr:row>
      <xdr:rowOff>19050</xdr:rowOff>
    </xdr:from>
    <xdr:to>
      <xdr:col>1</xdr:col>
      <xdr:colOff>918210</xdr:colOff>
      <xdr:row>111</xdr:row>
      <xdr:rowOff>161925</xdr:rowOff>
    </xdr:to>
    <xdr:graphicFrame macro="">
      <xdr:nvGraphicFramePr>
        <xdr:cNvPr id="8" name="EigenvectorCentralityHistogram"/>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132</xdr:row>
      <xdr:rowOff>9525</xdr:rowOff>
    </xdr:from>
    <xdr:to>
      <xdr:col>1</xdr:col>
      <xdr:colOff>918210</xdr:colOff>
      <xdr:row>139</xdr:row>
      <xdr:rowOff>152400</xdr:rowOff>
    </xdr:to>
    <xdr:graphicFrame macro="">
      <xdr:nvGraphicFramePr>
        <xdr:cNvPr id="9" name="ClusteringCoefficientHistogram"/>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118</xdr:row>
      <xdr:rowOff>0</xdr:rowOff>
    </xdr:from>
    <xdr:to>
      <xdr:col>1</xdr:col>
      <xdr:colOff>918210</xdr:colOff>
      <xdr:row>125</xdr:row>
      <xdr:rowOff>142875</xdr:rowOff>
    </xdr:to>
    <xdr:graphicFrame macro="">
      <xdr:nvGraphicFramePr>
        <xdr:cNvPr id="10" name="ClusteringCoefficientHistogram"/>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17</xdr:col>
      <xdr:colOff>0</xdr:colOff>
      <xdr:row>1</xdr:row>
      <xdr:rowOff>0</xdr:rowOff>
    </xdr:from>
    <xdr:to>
      <xdr:col>22</xdr:col>
      <xdr:colOff>381000</xdr:colOff>
      <xdr:row>4</xdr:row>
      <xdr:rowOff>28575</xdr:rowOff>
    </xdr:to>
    <xdr:graphicFrame macro="">
      <xdr:nvGraphicFramePr>
        <xdr:cNvPr id="2" name="DynamicFilterHistogram"/>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Edges" displayName="Edges" ref="A2:P285" totalsRowShown="0" headerRowDxfId="139" dataDxfId="88">
  <autoFilter ref="A2:P285"/>
  <tableColumns count="16">
    <tableColumn id="1" name="Vertex 1" dataDxfId="73" dataCellStyle="NodeXL Required"/>
    <tableColumn id="2" name="Vertex 2" dataDxfId="71" dataCellStyle="NodeXL Required"/>
    <tableColumn id="3" name="Color" dataDxfId="72" dataCellStyle="NodeXL Visual Property"/>
    <tableColumn id="4" name="Width" dataDxfId="97" dataCellStyle="NodeXL Visual Property"/>
    <tableColumn id="11" name="Style" dataDxfId="96" dataCellStyle="NodeXL Visual Property"/>
    <tableColumn id="5" name="Opacity" dataDxfId="95" dataCellStyle="NodeXL Visual Property"/>
    <tableColumn id="6" name="Visibility" dataDxfId="94" dataCellStyle="NodeXL Visual Property"/>
    <tableColumn id="10" name="Label" dataDxfId="93" dataCellStyle="NodeXL Label"/>
    <tableColumn id="12" name="Label Text Color" dataDxfId="92" dataCellStyle="NodeXL Label"/>
    <tableColumn id="13" name="Label Font Size" dataDxfId="91" dataCellStyle="NodeXL Label"/>
    <tableColumn id="14" name="Reciprocated?" dataDxfId="56" dataCellStyle="NodeXL Graph Metric"/>
    <tableColumn id="7" name="ID" dataDxfId="90" dataCellStyle="NodeXL Do Not Edit"/>
    <tableColumn id="9" name="Dynamic Filter" dataDxfId="89" dataCellStyle="NodeXL Do Not Edit"/>
    <tableColumn id="8" name="Add Your Own Columns Here" dataDxfId="70" dataCellStyle="NodeXL Other Column"/>
    <tableColumn id="15" name="Relationship" dataDxfId="69" dataCellStyle="Normal"/>
    <tableColumn id="16" name="Relationship Date (UTC)" dataDxfId="68" dataCellStyle="Normal"/>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9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B2" totalsRowShown="0" headerRowDxfId="54" dataDxfId="55" dataCellStyle="Normal">
  <autoFilter ref="A1:B2"/>
  <tableColumns count="2">
    <tableColumn id="1" name="Top URLs in Tweet in Entire Graph" dataDxfId="53" dataCellStyle="Normal"/>
    <tableColumn id="2" name="Entire Graph Count" dataDxfId="52" dataCellStyle="Normal"/>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4:B5" totalsRowShown="0" headerRowDxfId="49" dataDxfId="50" dataCellStyle="Normal">
  <autoFilter ref="A4:B5"/>
  <tableColumns count="2">
    <tableColumn id="1" name="Top Domains in Tweet in Entire Graph" dataDxfId="48" dataCellStyle="Normal"/>
    <tableColumn id="2" name="Entire Graph Count" dataDxfId="47" dataCellStyle="Normal"/>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7:B8" totalsRowShown="0" headerRowDxfId="44" dataDxfId="45" dataCellStyle="Normal">
  <autoFilter ref="A7:B8"/>
  <tableColumns count="2">
    <tableColumn id="1" name="Top Hashtags in Tweet in Entire Graph" dataDxfId="43" dataCellStyle="Normal"/>
    <tableColumn id="2" name="Entire Graph Count" dataDxfId="42" dataCellStyle="Normal"/>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0:B11" totalsRowShown="0" headerRowDxfId="39" dataDxfId="40" dataCellStyle="Normal">
  <autoFilter ref="A10:B11"/>
  <tableColumns count="2">
    <tableColumn id="1" name="Top Words in Tweet in Entire Graph" dataDxfId="38" dataCellStyle="Normal"/>
    <tableColumn id="2" name="Entire Graph Count" dataDxfId="37" dataCellStyle="Normal"/>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13:B14" totalsRowShown="0" headerRowDxfId="34" dataDxfId="35" dataCellStyle="Normal">
  <autoFilter ref="A13:B14"/>
  <tableColumns count="2">
    <tableColumn id="1" name="Top Word Pairs in Tweet in Entire Graph" dataDxfId="33" dataCellStyle="Normal"/>
    <tableColumn id="2" name="Entire Graph Count" dataDxfId="32" dataCellStyle="Normal"/>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16:B17" totalsRowShown="0" headerRowDxfId="29" dataDxfId="30" dataCellStyle="Normal">
  <autoFilter ref="A16:B17"/>
  <tableColumns count="2">
    <tableColumn id="1" name="Top Replied-To in Entire Graph" dataDxfId="28" dataCellStyle="Normal"/>
    <tableColumn id="2" name="Entire Graph Count" dataDxfId="27" dataCellStyle="Normal"/>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19:B20" totalsRowShown="0" headerRowDxfId="25" dataDxfId="26" dataCellStyle="Normal">
  <autoFilter ref="A19:B20"/>
  <tableColumns count="2">
    <tableColumn id="1" name="Top Mentioned in Entire Graph" dataDxfId="24" dataCellStyle="Normal"/>
    <tableColumn id="2" name="Entire Graph Count" dataDxfId="23" dataCellStyle="Normal"/>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22:B23" totalsRowShown="0" headerRowDxfId="19" dataDxfId="20" dataCellStyle="Normal">
  <autoFilter ref="A22:B23"/>
  <tableColumns count="2">
    <tableColumn id="1" name="Top Tweeters in Entire Graph" dataDxfId="18" dataCellStyle="Normal"/>
    <tableColumn id="2" name="Entire Graph Count" dataDxfId="17" dataCellStyle="Normal"/>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AE114" totalsRowShown="0" headerRowDxfId="138" dataDxfId="74">
  <autoFilter ref="A2:AE114"/>
  <tableColumns count="31">
    <tableColumn id="1" name="Vertex" dataDxfId="87" dataCellStyle="NodeXL Required"/>
    <tableColumn id="2" name="Color" dataDxfId="86" dataCellStyle="NodeXL Visual Property"/>
    <tableColumn id="5" name="Shape" dataDxfId="85" dataCellStyle="NodeXL Visual Property"/>
    <tableColumn id="6" name="Size" dataDxfId="84" dataCellStyle="NodeXL Visual Property"/>
    <tableColumn id="4" name="Opacity" dataDxfId="67" dataCellStyle="NodeXL Visual Property"/>
    <tableColumn id="7" name="Image File" dataDxfId="65" dataCellStyle="NodeXL Visual Property"/>
    <tableColumn id="3" name="Visibility" dataDxfId="66" dataCellStyle="NodeXL Visual Property"/>
    <tableColumn id="10" name="Label" dataDxfId="83" dataCellStyle="NodeXL Label"/>
    <tableColumn id="16" name="Label Fill Color" dataDxfId="82" dataCellStyle="NodeXL Label"/>
    <tableColumn id="9" name="Label Position" dataDxfId="61" dataCellStyle="NodeXL Label"/>
    <tableColumn id="8" name="Tooltip" dataDxfId="59" dataCellStyle="NodeXL Label"/>
    <tableColumn id="18" name="Layout Order" dataDxfId="60" dataCellStyle="NodeXL Layout"/>
    <tableColumn id="13" name="X" dataDxfId="81" dataCellStyle="NodeXL Layout"/>
    <tableColumn id="14" name="Y" dataDxfId="80" dataCellStyle="NodeXL Layout"/>
    <tableColumn id="12" name="Locked?" dataDxfId="79" dataCellStyle="NodeXL Layout"/>
    <tableColumn id="19" name="Polar R" dataDxfId="78" dataCellStyle="NodeXL Layout"/>
    <tableColumn id="20" name="Polar Angle" dataDxfId="77" dataCellStyle="NodeXL Layout"/>
    <tableColumn id="21" name="Degree" dataDxfId="12" dataCellStyle="NodeXL Graph Metric"/>
    <tableColumn id="22" name="In-Degree" dataDxfId="11" dataCellStyle="NodeXL Graph Metric"/>
    <tableColumn id="23" name="Out-Degree" dataDxfId="9" dataCellStyle="NodeXL Graph Metric"/>
    <tableColumn id="24" name="Betweenness Centrality" dataDxfId="10" dataCellStyle="NodeXL Graph Metric"/>
    <tableColumn id="25" name="Closeness Centrality" dataDxfId="14" dataCellStyle="NodeXL Graph Metric"/>
    <tableColumn id="26" name="Eigenvector Centrality" dataDxfId="13" dataCellStyle="NodeXL Graph Metric"/>
    <tableColumn id="15" name="PageRank" dataDxfId="8" dataCellStyle="NodeXL Graph Metric"/>
    <tableColumn id="27" name="Clustering Coefficient" dataDxfId="6" dataCellStyle="NodeXL Graph Metric"/>
    <tableColumn id="29" name="Reciprocated Vertex Pair Ratio" dataDxfId="7" dataCellStyle="NodeXL Graph Metric"/>
    <tableColumn id="11" name="ID" dataDxfId="76" dataCellStyle="NodeXL Do Not Edit"/>
    <tableColumn id="28" name="Dynamic Filter" dataDxfId="75" dataCellStyle="NodeXL Do Not Edit"/>
    <tableColumn id="17" name="Add Your Own Columns Here" dataDxfId="64" dataCellStyle="NodeXL Other Column"/>
    <tableColumn id="30" name="Custom Menu Item Text" dataDxfId="63" dataCellStyle="Normal"/>
    <tableColumn id="31" name="Custom Menu Item Action" dataDxfId="62" dataCellStyle="Normal"/>
  </tableColumns>
  <tableStyleInfo name="NodeXL Table" showFirstColumn="0" showLastColumn="0" showRowStripes="0" showColumnStripes="0"/>
</table>
</file>

<file path=xl/tables/table3.xml><?xml version="1.0" encoding="utf-8"?>
<table xmlns="http://schemas.openxmlformats.org/spreadsheetml/2006/main" id="4" name="Groups" displayName="Groups" ref="A2:AF65" totalsRowShown="0" headerRowDxfId="137">
  <autoFilter ref="A2:AF65"/>
  <tableColumns count="32">
    <tableColumn id="1" name="Group" dataDxfId="5" dataCellStyle="NodeXL Required"/>
    <tableColumn id="2" name="Vertex Color" dataDxfId="4" dataCellStyle="NodeXL Visual Property"/>
    <tableColumn id="3" name="Vertex Shape" dataDxfId="3" dataCellStyle="NodeXL Visual Property"/>
    <tableColumn id="22" name="Visibility" dataDxfId="136" dataCellStyle="NodeXL Visual Property"/>
    <tableColumn id="4" name="Collapsed?" dataCellStyle="NodeXL Visual Property"/>
    <tableColumn id="18" name="Label" dataDxfId="135" dataCellStyle="NodeXL Label"/>
    <tableColumn id="20" name="Collapsed X" dataCellStyle="NodeXL Layout"/>
    <tableColumn id="21" name="Collapsed Y" dataCellStyle="NodeXL Layout"/>
    <tableColumn id="6" name="ID" dataDxfId="134" dataCellStyle="NodeXL Do Not Edit"/>
    <tableColumn id="19" name="Collapsed Properties" dataDxfId="133" dataCellStyle="NodeXL Do Not Edit"/>
    <tableColumn id="5" name="Vertices" dataDxfId="132" dataCellStyle="NodeXL Graph Metric"/>
    <tableColumn id="7" name="Unique Edges" dataDxfId="131" dataCellStyle="NodeXL Graph Metric"/>
    <tableColumn id="8" name="Edges With Duplicates" dataDxfId="130" dataCellStyle="NodeXL Graph Metric"/>
    <tableColumn id="9" name="Total Edges" dataDxfId="129" dataCellStyle="NodeXL Graph Metric"/>
    <tableColumn id="10" name="Self-Loops" dataDxfId="128" dataCellStyle="NodeXL Graph Metric"/>
    <tableColumn id="24" name="Reciprocated Vertex Pair Ratio" dataDxfId="127" dataCellStyle="NodeXL Graph Metric"/>
    <tableColumn id="25" name="Reciprocated Edge Ratio" dataDxfId="126" dataCellStyle="NodeXL Graph Metric"/>
    <tableColumn id="11" name="Connected Components" dataDxfId="125" dataCellStyle="NodeXL Graph Metric"/>
    <tableColumn id="12" name="Single-Vertex Connected Components" dataDxfId="124" dataCellStyle="NodeXL Graph Metric"/>
    <tableColumn id="13" name="Maximum Vertices in a Connected Component" dataDxfId="123" dataCellStyle="NodeXL Graph Metric"/>
    <tableColumn id="14" name="Maximum Edges in a Connected Component" dataDxfId="122" dataCellStyle="NodeXL Graph Metric"/>
    <tableColumn id="15" name="Maximum Geodesic Distance (Diameter)" dataDxfId="121" dataCellStyle="NodeXL Graph Metric"/>
    <tableColumn id="16" name="Average Geodesic Distance" dataDxfId="120" dataCellStyle="NodeXL Graph Metric"/>
    <tableColumn id="17" name="Graph Density" dataDxfId="51" dataCellStyle="NodeXL Graph Metric"/>
    <tableColumn id="23" name="Top URLs in Tweet" dataDxfId="46" dataCellStyle="Normal"/>
    <tableColumn id="26" name="Top Domains in Tweet" dataDxfId="41" dataCellStyle="Normal"/>
    <tableColumn id="27" name="Top Hashtags in Tweet" dataDxfId="36" dataCellStyle="Normal"/>
    <tableColumn id="28" name="Top Words in Tweet" dataDxfId="31" dataCellStyle="Normal"/>
    <tableColumn id="29" name="Top Word Pairs in Tweet" dataDxfId="22" dataCellStyle="Normal"/>
    <tableColumn id="30" name="Top Replied-To in Tweet" dataDxfId="21" dataCellStyle="Normal"/>
    <tableColumn id="31" name="Top Mentioned in Tweet" dataDxfId="16" dataCellStyle="Normal"/>
    <tableColumn id="32" name="Top Tweeters" dataDxfId="15" dataCellStyle="Normal"/>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3" totalsRowShown="0" headerRowDxfId="119" dataDxfId="118">
  <autoFilter ref="A1:C113"/>
  <tableColumns count="3">
    <tableColumn id="1" name="Group" dataDxfId="2" dataCellStyle="Normal"/>
    <tableColumn id="2" name="Vertex" dataDxfId="1" dataCellStyle="Normal"/>
    <tableColumn id="3" name="Vertex ID" dataDxfId="0" dataCellStyle="Normal">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dataCellStyle="NodeXL Graph Metric">
  <autoFilter ref="A1:B26"/>
  <tableColumns count="2">
    <tableColumn id="1" name="Graph Metric" dataDxfId="58" dataCellStyle="NodeXL Graph Metric"/>
    <tableColumn id="2" name="Value" dataDxfId="57" dataCellStyle="NodeXL Graph Metric"/>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45" totalsRowShown="0">
  <autoFilter ref="D1:U45"/>
  <tableColumns count="18">
    <tableColumn id="1" name="Degree Bin" dataDxfId="117"/>
    <tableColumn id="2" name="Degree Frequency" dataDxfId="116">
      <calculatedColumnFormula>COUNTIF(Vertices[Degree], "&gt;= " &amp; D2) - COUNTIF(Vertices[Degree], "&gt;=" &amp; D3)</calculatedColumnFormula>
    </tableColumn>
    <tableColumn id="3" name="In-Degree Bin" dataDxfId="115"/>
    <tableColumn id="4" name="In-Degree Frequency" dataDxfId="114">
      <calculatedColumnFormula>COUNTIF(Vertices[In-Degree], "&gt;= " &amp; F2) - COUNTIF(Vertices[In-Degree], "&gt;=" &amp; F3)</calculatedColumnFormula>
    </tableColumn>
    <tableColumn id="5" name="Out-Degree Bin" dataDxfId="113"/>
    <tableColumn id="6" name="Out-Degree Frequency" dataDxfId="112">
      <calculatedColumnFormula>COUNTIF(Vertices[Out-Degree], "&gt;= " &amp; H2) - COUNTIF(Vertices[Out-Degree], "&gt;=" &amp; H3)</calculatedColumnFormula>
    </tableColumn>
    <tableColumn id="7" name="Betweenness Centrality Bin" dataDxfId="111"/>
    <tableColumn id="8" name="Betweenness Centrality Frequency" dataDxfId="110">
      <calculatedColumnFormula>COUNTIF(Vertices[Betweenness Centrality], "&gt;= " &amp; J2) - COUNTIF(Vertices[Betweenness Centrality], "&gt;=" &amp; J3)</calculatedColumnFormula>
    </tableColumn>
    <tableColumn id="9" name="Closeness Centrality Bin" dataDxfId="109"/>
    <tableColumn id="10" name="Closeness Centrality Frequency" dataDxfId="108">
      <calculatedColumnFormula>COUNTIF(Vertices[Closeness Centrality], "&gt;= " &amp; L2) - COUNTIF(Vertices[Closeness Centrality], "&gt;=" &amp; L3)</calculatedColumnFormula>
    </tableColumn>
    <tableColumn id="11" name="Eigenvector Centrality Bin" dataDxfId="107"/>
    <tableColumn id="12" name="Eigenvector Centrality Frequency" dataDxfId="106">
      <calculatedColumnFormula>COUNTIF(Vertices[Eigenvector Centrality], "&gt;= " &amp; N2) - COUNTIF(Vertices[Eigenvector Centrality], "&gt;=" &amp; N3)</calculatedColumnFormula>
    </tableColumn>
    <tableColumn id="18" name="PageRank Bin" dataDxfId="105"/>
    <tableColumn id="17" name="PageRank Frequency" dataDxfId="104">
      <calculatedColumnFormula>COUNTIF(Vertices[Eigenvector Centrality], "&gt;= " &amp; P2) - COUNTIF(Vertices[Eigenvector Centrality], "&gt;=" &amp; P3)</calculatedColumnFormula>
    </tableColumn>
    <tableColumn id="13" name="Clustering Coefficient Bin" dataDxfId="103"/>
    <tableColumn id="14" name="Clustering Coefficient Frequency" dataDxfId="102">
      <calculatedColumnFormula>COUNTIF(Vertices[Clustering Coefficient], "&gt;= " &amp; R2) - COUNTIF(Vertices[Clustering Coefficient], "&gt;=" &amp; R3)</calculatedColumnFormula>
    </tableColumn>
    <tableColumn id="15" name="Dynamic Filter Bin" dataDxfId="101"/>
    <tableColumn id="16" name="Dynamic Filter Frequency" dataDxfId="10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29:B30" insertRow="1" totalsRowShown="0" dataCellStyle="NodeXL Graph Metric">
  <autoFilter ref="A29:B30"/>
  <tableColumns count="2">
    <tableColumn id="1" name="Readability Metric" dataCellStyle="NodeXL Graph Metric"/>
    <tableColumn id="2" name="Value" dataCellStyle="NodeXL Graph Metric"/>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9" totalsRowShown="0" headerRowDxfId="99">
  <autoFilter ref="J1:K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17" Type="http://schemas.openxmlformats.org/officeDocument/2006/relationships/hyperlink" Target="http://twitter.com/DoktorKermit" TargetMode="External"/><Relationship Id="rId21" Type="http://schemas.openxmlformats.org/officeDocument/2006/relationships/hyperlink" Target="http://a0.twimg.com/profile_images/3706158443/01e17f7b76ea0973972f22f72a7cb428_normal.jpeg" TargetMode="External"/><Relationship Id="rId42" Type="http://schemas.openxmlformats.org/officeDocument/2006/relationships/hyperlink" Target="http://a0.twimg.com/profile_images/3437092030/1a3e0bca3a324009edb484092c85b773_normal.jpeg" TargetMode="External"/><Relationship Id="rId63" Type="http://schemas.openxmlformats.org/officeDocument/2006/relationships/hyperlink" Target="http://a0.twimg.com/profile_images/3426195926/1459b42294f713310571a427376efa4a_normal.jpeg" TargetMode="External"/><Relationship Id="rId84" Type="http://schemas.openxmlformats.org/officeDocument/2006/relationships/hyperlink" Target="http://a0.twimg.com/profile_images/3287012324/861d11f9e4d6ef31e265409569a32a08_normal.png" TargetMode="External"/><Relationship Id="rId138" Type="http://schemas.openxmlformats.org/officeDocument/2006/relationships/hyperlink" Target="http://twitter.com/evolvingUX" TargetMode="External"/><Relationship Id="rId159" Type="http://schemas.openxmlformats.org/officeDocument/2006/relationships/hyperlink" Target="http://twitter.com/zyngaorg" TargetMode="External"/><Relationship Id="rId170" Type="http://schemas.openxmlformats.org/officeDocument/2006/relationships/hyperlink" Target="http://twitter.com/SmartDataCo" TargetMode="External"/><Relationship Id="rId191" Type="http://schemas.openxmlformats.org/officeDocument/2006/relationships/hyperlink" Target="http://twitter.com/SeanMGonzalez" TargetMode="External"/><Relationship Id="rId205" Type="http://schemas.openxmlformats.org/officeDocument/2006/relationships/hyperlink" Target="http://twitter.com/wpmariken" TargetMode="External"/><Relationship Id="rId226" Type="http://schemas.openxmlformats.org/officeDocument/2006/relationships/vmlDrawing" Target="../drawings/vmlDrawing2.vml"/><Relationship Id="rId107" Type="http://schemas.openxmlformats.org/officeDocument/2006/relationships/hyperlink" Target="http://a0.twimg.com/profile_images/2784312595/2b8b3e058c8e98518eedfa5e1306ba45_normal.jpeg" TargetMode="External"/><Relationship Id="rId11" Type="http://schemas.openxmlformats.org/officeDocument/2006/relationships/hyperlink" Target="http://a0.twimg.com/profile_images/2682053032/de89d42d1f5abc2c1d4dd05c55a11281_normal.jpeg" TargetMode="External"/><Relationship Id="rId32" Type="http://schemas.openxmlformats.org/officeDocument/2006/relationships/hyperlink" Target="http://a0.twimg.com/profile_images/2988343304/947873e4d9f9cf79228983e2b635ea71_normal.jpeg" TargetMode="External"/><Relationship Id="rId53" Type="http://schemas.openxmlformats.org/officeDocument/2006/relationships/hyperlink" Target="http://a0.twimg.com/profile_images/2837810055/066c82bddaa66bb81763a91bb2321c1b_normal.jpeg" TargetMode="External"/><Relationship Id="rId74" Type="http://schemas.openxmlformats.org/officeDocument/2006/relationships/hyperlink" Target="http://a0.twimg.com/profile_images/3780339732/db557d36ce35da6cd6b32003e4b9fd2f_normal.jpeg" TargetMode="External"/><Relationship Id="rId128" Type="http://schemas.openxmlformats.org/officeDocument/2006/relationships/hyperlink" Target="http://twitter.com/PageViral" TargetMode="External"/><Relationship Id="rId149" Type="http://schemas.openxmlformats.org/officeDocument/2006/relationships/hyperlink" Target="http://twitter.com/tjardine" TargetMode="External"/><Relationship Id="rId5" Type="http://schemas.openxmlformats.org/officeDocument/2006/relationships/hyperlink" Target="http://a0.twimg.com/profile_images/3572212364/f2d40756a0cccad930e2d676f4a58dbc_normal.png" TargetMode="External"/><Relationship Id="rId95" Type="http://schemas.openxmlformats.org/officeDocument/2006/relationships/hyperlink" Target="http://a0.twimg.com/profile_images/3491231235/ed24978d3a8400c7023f6fc1c58c5349_normal.jpeg" TargetMode="External"/><Relationship Id="rId160" Type="http://schemas.openxmlformats.org/officeDocument/2006/relationships/hyperlink" Target="http://twitter.com/pixelbeat" TargetMode="External"/><Relationship Id="rId181" Type="http://schemas.openxmlformats.org/officeDocument/2006/relationships/hyperlink" Target="http://twitter.com/MikeForecast5" TargetMode="External"/><Relationship Id="rId216" Type="http://schemas.openxmlformats.org/officeDocument/2006/relationships/hyperlink" Target="http://twitter.com/LeadingBlogs" TargetMode="External"/><Relationship Id="rId211" Type="http://schemas.openxmlformats.org/officeDocument/2006/relationships/hyperlink" Target="http://twitter.com/michelleleclerc" TargetMode="External"/><Relationship Id="rId22" Type="http://schemas.openxmlformats.org/officeDocument/2006/relationships/hyperlink" Target="http://a0.twimg.com/profile_images/1021131669/Sin_t_tulo-2_normal.jpg" TargetMode="External"/><Relationship Id="rId27" Type="http://schemas.openxmlformats.org/officeDocument/2006/relationships/hyperlink" Target="http://a0.twimg.com/profile_images/3678526410/6c66234b2c989005220730d23d638ac2_normal.jpeg" TargetMode="External"/><Relationship Id="rId43" Type="http://schemas.openxmlformats.org/officeDocument/2006/relationships/hyperlink" Target="http://a0.twimg.com/profile_images/1265582715/perfil_normal.jpg" TargetMode="External"/><Relationship Id="rId48" Type="http://schemas.openxmlformats.org/officeDocument/2006/relationships/hyperlink" Target="http://a0.twimg.com/profile_images/3750709184/6b0d874fb982314fe357d03800cee2c1_normal.png" TargetMode="External"/><Relationship Id="rId64" Type="http://schemas.openxmlformats.org/officeDocument/2006/relationships/hyperlink" Target="http://a0.twimg.com/profile_images/1651842686/SNA_normal.jpg" TargetMode="External"/><Relationship Id="rId69" Type="http://schemas.openxmlformats.org/officeDocument/2006/relationships/hyperlink" Target="http://a0.twimg.com/profile_images/3343525159/89cda5f75bde0674a40c70d7023faf46_normal.png" TargetMode="External"/><Relationship Id="rId113" Type="http://schemas.openxmlformats.org/officeDocument/2006/relationships/hyperlink" Target="http://twitter.com/norrdsgn" TargetMode="External"/><Relationship Id="rId118" Type="http://schemas.openxmlformats.org/officeDocument/2006/relationships/hyperlink" Target="http://twitter.com/TVCComm" TargetMode="External"/><Relationship Id="rId134" Type="http://schemas.openxmlformats.org/officeDocument/2006/relationships/hyperlink" Target="http://twitter.com/SocialBizIntel" TargetMode="External"/><Relationship Id="rId139" Type="http://schemas.openxmlformats.org/officeDocument/2006/relationships/hyperlink" Target="http://twitter.com/KMartenon" TargetMode="External"/><Relationship Id="rId80" Type="http://schemas.openxmlformats.org/officeDocument/2006/relationships/hyperlink" Target="http://a0.twimg.com/profile_images/3403313805/80aa99c3eb42f89c3ad7a6a05ab11f5f_normal.png" TargetMode="External"/><Relationship Id="rId85" Type="http://schemas.openxmlformats.org/officeDocument/2006/relationships/hyperlink" Target="http://a0.twimg.com/profile_images/2677581411/a7878e3e564b32308f165779c1134351_normal.png" TargetMode="External"/><Relationship Id="rId150" Type="http://schemas.openxmlformats.org/officeDocument/2006/relationships/hyperlink" Target="http://twitter.com/SCUmgmtprof" TargetMode="External"/><Relationship Id="rId155" Type="http://schemas.openxmlformats.org/officeDocument/2006/relationships/hyperlink" Target="http://twitter.com/adriancervoni" TargetMode="External"/><Relationship Id="rId171" Type="http://schemas.openxmlformats.org/officeDocument/2006/relationships/hyperlink" Target="http://twitter.com/Vpapu" TargetMode="External"/><Relationship Id="rId176" Type="http://schemas.openxmlformats.org/officeDocument/2006/relationships/hyperlink" Target="http://twitter.com/stephanenardin" TargetMode="External"/><Relationship Id="rId192" Type="http://schemas.openxmlformats.org/officeDocument/2006/relationships/hyperlink" Target="http://twitter.com/DataCommunityDC" TargetMode="External"/><Relationship Id="rId197" Type="http://schemas.openxmlformats.org/officeDocument/2006/relationships/hyperlink" Target="http://twitter.com/ignasialcalde" TargetMode="External"/><Relationship Id="rId206" Type="http://schemas.openxmlformats.org/officeDocument/2006/relationships/hyperlink" Target="http://twitter.com/Ooitbedacht" TargetMode="External"/><Relationship Id="rId227" Type="http://schemas.openxmlformats.org/officeDocument/2006/relationships/table" Target="../tables/table2.xml"/><Relationship Id="rId201" Type="http://schemas.openxmlformats.org/officeDocument/2006/relationships/hyperlink" Target="http://twitter.com/rguezcheca" TargetMode="External"/><Relationship Id="rId222" Type="http://schemas.openxmlformats.org/officeDocument/2006/relationships/hyperlink" Target="http://twitter.com/jimarronch" TargetMode="External"/><Relationship Id="rId12" Type="http://schemas.openxmlformats.org/officeDocument/2006/relationships/hyperlink" Target="http://a0.twimg.com/profile_images/2550248108/kjlvmiiyadri77mv13er_normal.jpeg" TargetMode="External"/><Relationship Id="rId17" Type="http://schemas.openxmlformats.org/officeDocument/2006/relationships/hyperlink" Target="http://a0.twimg.com/profile_images/2258220126/logo_216_500_normal.jpg" TargetMode="External"/><Relationship Id="rId33" Type="http://schemas.openxmlformats.org/officeDocument/2006/relationships/hyperlink" Target="http://a0.twimg.com/profile_images/3575464833/fd5fd98b3cbb2e8ac6fa56c111d5251a_normal.jpeg" TargetMode="External"/><Relationship Id="rId38" Type="http://schemas.openxmlformats.org/officeDocument/2006/relationships/hyperlink" Target="http://a0.twimg.com/profile_images/2957490989/dbaf3e0de3c0cc00ddf1426c68ab3d78_normal.png" TargetMode="External"/><Relationship Id="rId59" Type="http://schemas.openxmlformats.org/officeDocument/2006/relationships/hyperlink" Target="http://a0.twimg.com/profile_images/3782118050/d79db092746b2ea2a69fb6b1648862e2_normal.jpeg" TargetMode="External"/><Relationship Id="rId103" Type="http://schemas.openxmlformats.org/officeDocument/2006/relationships/hyperlink" Target="http://a0.twimg.com/profile_images/3051809862/dc594c6ddc015d1c8ebfb2e763383fa3_normal.jpeg" TargetMode="External"/><Relationship Id="rId108" Type="http://schemas.openxmlformats.org/officeDocument/2006/relationships/hyperlink" Target="http://a0.twimg.com/profile_images/2674418837/1d21de88dd473c454d0e2ccaf1154a6a_normal.jpeg" TargetMode="External"/><Relationship Id="rId124" Type="http://schemas.openxmlformats.org/officeDocument/2006/relationships/hyperlink" Target="http://twitter.com/amandadurepos" TargetMode="External"/><Relationship Id="rId129" Type="http://schemas.openxmlformats.org/officeDocument/2006/relationships/hyperlink" Target="http://twitter.com/design216" TargetMode="External"/><Relationship Id="rId54" Type="http://schemas.openxmlformats.org/officeDocument/2006/relationships/hyperlink" Target="http://a0.twimg.com/profile_images/2841180442/4208c49ece35d417cadfe640ba59b083_normal.jpeg" TargetMode="External"/><Relationship Id="rId70" Type="http://schemas.openxmlformats.org/officeDocument/2006/relationships/hyperlink" Target="http://a0.twimg.com/profile_images/2278728925/y5ekv79z039qdwpnuril_normal.jpeg" TargetMode="External"/><Relationship Id="rId75" Type="http://schemas.openxmlformats.org/officeDocument/2006/relationships/hyperlink" Target="http://a0.twimg.com/profile_images/3325170165/a2bf2c90f9110cc82d35434241749b2c_normal.jpeg" TargetMode="External"/><Relationship Id="rId91" Type="http://schemas.openxmlformats.org/officeDocument/2006/relationships/hyperlink" Target="http://a0.twimg.com/profile_images/1171604614/Sayan2_normal.png" TargetMode="External"/><Relationship Id="rId96" Type="http://schemas.openxmlformats.org/officeDocument/2006/relationships/hyperlink" Target="http://a0.twimg.com/profile_images/3601683929/9cebf1bb53a8d73f2acbf53571894841_normal.png" TargetMode="External"/><Relationship Id="rId140" Type="http://schemas.openxmlformats.org/officeDocument/2006/relationships/hyperlink" Target="http://twitter.com/BertiTwitt" TargetMode="External"/><Relationship Id="rId145" Type="http://schemas.openxmlformats.org/officeDocument/2006/relationships/hyperlink" Target="http://twitter.com/noracocan" TargetMode="External"/><Relationship Id="rId161" Type="http://schemas.openxmlformats.org/officeDocument/2006/relationships/hyperlink" Target="http://twitter.com/azphotoblog" TargetMode="External"/><Relationship Id="rId166" Type="http://schemas.openxmlformats.org/officeDocument/2006/relationships/hyperlink" Target="http://twitter.com/notinmy" TargetMode="External"/><Relationship Id="rId182" Type="http://schemas.openxmlformats.org/officeDocument/2006/relationships/hyperlink" Target="http://twitter.com/leyvabl" TargetMode="External"/><Relationship Id="rId187" Type="http://schemas.openxmlformats.org/officeDocument/2006/relationships/hyperlink" Target="http://twitter.com/aldoceccarelli" TargetMode="External"/><Relationship Id="rId217" Type="http://schemas.openxmlformats.org/officeDocument/2006/relationships/hyperlink" Target="http://twitter.com/LucyNewsroom" TargetMode="External"/><Relationship Id="rId1" Type="http://schemas.openxmlformats.org/officeDocument/2006/relationships/hyperlink" Target="http://a0.twimg.com/profile_images/3516712516/96e6450eff419d6117975b8bec23eaa9_normal.jpeg" TargetMode="External"/><Relationship Id="rId6" Type="http://schemas.openxmlformats.org/officeDocument/2006/relationships/hyperlink" Target="http://a0.twimg.com/profile_images/2961643066/dd2b926115babfe2f471b8326e41c1f8_normal.jpeg" TargetMode="External"/><Relationship Id="rId212" Type="http://schemas.openxmlformats.org/officeDocument/2006/relationships/hyperlink" Target="http://twitter.com/theEABrown" TargetMode="External"/><Relationship Id="rId23" Type="http://schemas.openxmlformats.org/officeDocument/2006/relationships/hyperlink" Target="http://a0.twimg.com/profile_images/2486999060/q8tqaz2hruchusj3lkfg_normal.jpeg" TargetMode="External"/><Relationship Id="rId28" Type="http://schemas.openxmlformats.org/officeDocument/2006/relationships/hyperlink" Target="http://a0.twimg.com/profile_images/1606048935/B-signs_215px_normal.png" TargetMode="External"/><Relationship Id="rId49" Type="http://schemas.openxmlformats.org/officeDocument/2006/relationships/hyperlink" Target="http://a0.twimg.com/profile_images/2319415094/d95jht5qkx9yvhaqzfla_normal.jpeg" TargetMode="External"/><Relationship Id="rId114" Type="http://schemas.openxmlformats.org/officeDocument/2006/relationships/hyperlink" Target="http://twitter.com/lmgresults" TargetMode="External"/><Relationship Id="rId119" Type="http://schemas.openxmlformats.org/officeDocument/2006/relationships/hyperlink" Target="http://twitter.com/batescreates" TargetMode="External"/><Relationship Id="rId44" Type="http://schemas.openxmlformats.org/officeDocument/2006/relationships/hyperlink" Target="http://a0.twimg.com/sticky/default_profile_images/default_profile_2_normal.png" TargetMode="External"/><Relationship Id="rId60" Type="http://schemas.openxmlformats.org/officeDocument/2006/relationships/hyperlink" Target="http://a0.twimg.com/profile_images/2360435062/w4cvpb7g12axs0b6levn_normal.jpeg" TargetMode="External"/><Relationship Id="rId65" Type="http://schemas.openxmlformats.org/officeDocument/2006/relationships/hyperlink" Target="http://a0.twimg.com/profile_images/2875461948/ff43b3c0e376f3a4186c45766e54151e_normal.png" TargetMode="External"/><Relationship Id="rId81" Type="http://schemas.openxmlformats.org/officeDocument/2006/relationships/hyperlink" Target="http://a0.twimg.com/profile_images/2831636972/00f8c4117cd86d41c2a463879599e289_normal.jpeg" TargetMode="External"/><Relationship Id="rId86" Type="http://schemas.openxmlformats.org/officeDocument/2006/relationships/hyperlink" Target="http://a0.twimg.com/profile_images/3342299833/3caebffd0ea24246dae657a147bb16d2_normal.jpeg" TargetMode="External"/><Relationship Id="rId130" Type="http://schemas.openxmlformats.org/officeDocument/2006/relationships/hyperlink" Target="http://twitter.com/myInteraction" TargetMode="External"/><Relationship Id="rId135" Type="http://schemas.openxmlformats.org/officeDocument/2006/relationships/hyperlink" Target="http://twitter.com/vizalizer" TargetMode="External"/><Relationship Id="rId151" Type="http://schemas.openxmlformats.org/officeDocument/2006/relationships/hyperlink" Target="http://twitter.com/vbouton" TargetMode="External"/><Relationship Id="rId156" Type="http://schemas.openxmlformats.org/officeDocument/2006/relationships/hyperlink" Target="http://twitter.com/jerenews" TargetMode="External"/><Relationship Id="rId177" Type="http://schemas.openxmlformats.org/officeDocument/2006/relationships/hyperlink" Target="http://twitter.com/VisualErnesto" TargetMode="External"/><Relationship Id="rId198" Type="http://schemas.openxmlformats.org/officeDocument/2006/relationships/hyperlink" Target="http://twitter.com/PMSIConsulting" TargetMode="External"/><Relationship Id="rId172" Type="http://schemas.openxmlformats.org/officeDocument/2006/relationships/hyperlink" Target="http://twitter.com/visualoop" TargetMode="External"/><Relationship Id="rId193" Type="http://schemas.openxmlformats.org/officeDocument/2006/relationships/hyperlink" Target="http://twitter.com/Strength_N" TargetMode="External"/><Relationship Id="rId202" Type="http://schemas.openxmlformats.org/officeDocument/2006/relationships/hyperlink" Target="http://twitter.com/edouard_lopez" TargetMode="External"/><Relationship Id="rId207" Type="http://schemas.openxmlformats.org/officeDocument/2006/relationships/hyperlink" Target="http://twitter.com/EelcoKaper" TargetMode="External"/><Relationship Id="rId223" Type="http://schemas.openxmlformats.org/officeDocument/2006/relationships/hyperlink" Target="http://twitter.com/rockenschtein" TargetMode="External"/><Relationship Id="rId228" Type="http://schemas.openxmlformats.org/officeDocument/2006/relationships/comments" Target="../comments2.xml"/><Relationship Id="rId13" Type="http://schemas.openxmlformats.org/officeDocument/2006/relationships/hyperlink" Target="http://a0.twimg.com/profile_images/2886339540/0a5464e0ecf4eb9ae530801c326da403_normal.jpeg" TargetMode="External"/><Relationship Id="rId18" Type="http://schemas.openxmlformats.org/officeDocument/2006/relationships/hyperlink" Target="http://a0.twimg.com/profile_images/1298364885/209865_10150214937977577_670677576_8427027_3619222_o_normal.jpg" TargetMode="External"/><Relationship Id="rId39" Type="http://schemas.openxmlformats.org/officeDocument/2006/relationships/hyperlink" Target="http://a0.twimg.com/profile_images/1618630988/n674934199_568458_8076_normal.jpg" TargetMode="External"/><Relationship Id="rId109" Type="http://schemas.openxmlformats.org/officeDocument/2006/relationships/hyperlink" Target="http://a0.twimg.com/profile_images/64800841/Borobudur_normal.jpg" TargetMode="External"/><Relationship Id="rId34" Type="http://schemas.openxmlformats.org/officeDocument/2006/relationships/hyperlink" Target="http://a0.twimg.com/profile_images/1775947410/asc_normal.jpg" TargetMode="External"/><Relationship Id="rId50" Type="http://schemas.openxmlformats.org/officeDocument/2006/relationships/hyperlink" Target="http://a0.twimg.com/profile_images/1408126895/sarah_and_kayla_normal.jpg" TargetMode="External"/><Relationship Id="rId55" Type="http://schemas.openxmlformats.org/officeDocument/2006/relationships/hyperlink" Target="http://a0.twimg.com/profile_images/2499058054/hwd8otdce5mkj0m9vee2_normal.jpeg" TargetMode="External"/><Relationship Id="rId76" Type="http://schemas.openxmlformats.org/officeDocument/2006/relationships/hyperlink" Target="http://a0.twimg.com/profile_images/1110792879/1DS_6849_normal.png" TargetMode="External"/><Relationship Id="rId97" Type="http://schemas.openxmlformats.org/officeDocument/2006/relationships/hyperlink" Target="http://a0.twimg.com/profile_images/443837104/r_normal.jpeg" TargetMode="External"/><Relationship Id="rId104" Type="http://schemas.openxmlformats.org/officeDocument/2006/relationships/hyperlink" Target="http://a0.twimg.com/profile_images/2784346475/8cb142f6609b1b97cfbdff648cefbaba_normal.jpeg" TargetMode="External"/><Relationship Id="rId120" Type="http://schemas.openxmlformats.org/officeDocument/2006/relationships/hyperlink" Target="http://twitter.com/ljmarcus" TargetMode="External"/><Relationship Id="rId125" Type="http://schemas.openxmlformats.org/officeDocument/2006/relationships/hyperlink" Target="http://twitter.com/KarstenWerner" TargetMode="External"/><Relationship Id="rId141" Type="http://schemas.openxmlformats.org/officeDocument/2006/relationships/hyperlink" Target="http://twitter.com/tribus_anim" TargetMode="External"/><Relationship Id="rId146" Type="http://schemas.openxmlformats.org/officeDocument/2006/relationships/hyperlink" Target="http://twitter.com/avkashchauhan" TargetMode="External"/><Relationship Id="rId167" Type="http://schemas.openxmlformats.org/officeDocument/2006/relationships/hyperlink" Target="http://twitter.com/amoberg" TargetMode="External"/><Relationship Id="rId188" Type="http://schemas.openxmlformats.org/officeDocument/2006/relationships/hyperlink" Target="http://twitter.com/DavidSerrault" TargetMode="External"/><Relationship Id="rId7" Type="http://schemas.openxmlformats.org/officeDocument/2006/relationships/hyperlink" Target="http://a0.twimg.com/profile_images/3350434405/79b43cce4ccc110f40a1823935319c77_normal.jpeg" TargetMode="External"/><Relationship Id="rId71" Type="http://schemas.openxmlformats.org/officeDocument/2006/relationships/hyperlink" Target="http://a0.twimg.com/profile_images/3372295922/f9e5fc51ff4f3ca81223d553f2b19a58_normal.jpeg" TargetMode="External"/><Relationship Id="rId92" Type="http://schemas.openxmlformats.org/officeDocument/2006/relationships/hyperlink" Target="http://a0.twimg.com/profile_images/2548141112/h1xls6evubn4gi7c3po2_normal.png" TargetMode="External"/><Relationship Id="rId162" Type="http://schemas.openxmlformats.org/officeDocument/2006/relationships/hyperlink" Target="http://twitter.com/sarahpotter_ftw" TargetMode="External"/><Relationship Id="rId183" Type="http://schemas.openxmlformats.org/officeDocument/2006/relationships/hyperlink" Target="http://twitter.com/BizAnalyticsTT" TargetMode="External"/><Relationship Id="rId213" Type="http://schemas.openxmlformats.org/officeDocument/2006/relationships/hyperlink" Target="http://twitter.com/NYUSternMSBA" TargetMode="External"/><Relationship Id="rId218" Type="http://schemas.openxmlformats.org/officeDocument/2006/relationships/hyperlink" Target="http://twitter.com/TheDailyRag1" TargetMode="External"/><Relationship Id="rId2" Type="http://schemas.openxmlformats.org/officeDocument/2006/relationships/hyperlink" Target="http://a0.twimg.com/profile_images/3444049075/2c300b9d5f1f0f5a374ac2ebf158316f_normal.jpeg" TargetMode="External"/><Relationship Id="rId29" Type="http://schemas.openxmlformats.org/officeDocument/2006/relationships/hyperlink" Target="http://a0.twimg.com/profile_images/2201084904/cameleo2_normal.png" TargetMode="External"/><Relationship Id="rId24" Type="http://schemas.openxmlformats.org/officeDocument/2006/relationships/hyperlink" Target="http://a0.twimg.com/profile_images/3781999929/a83852bb7fb5c3135c7bb8c1579481b3_normal.png" TargetMode="External"/><Relationship Id="rId40" Type="http://schemas.openxmlformats.org/officeDocument/2006/relationships/hyperlink" Target="http://a0.twimg.com/profile_images/1698264303/juuso_normal.jpg" TargetMode="External"/><Relationship Id="rId45" Type="http://schemas.openxmlformats.org/officeDocument/2006/relationships/hyperlink" Target="http://a0.twimg.com/profile_images/3321576496/8ee6a71dd5a1d23d5d5e2aafe54fd3d1_normal.jpeg" TargetMode="External"/><Relationship Id="rId66" Type="http://schemas.openxmlformats.org/officeDocument/2006/relationships/hyperlink" Target="http://a0.twimg.com/profile_images/77315083/Manga_Me_normal.JPG" TargetMode="External"/><Relationship Id="rId87" Type="http://schemas.openxmlformats.org/officeDocument/2006/relationships/hyperlink" Target="http://a0.twimg.com/profile_images/3710771501/1073d9a77292ff05bcf10b1f7bf6b1b2_normal.jpeg" TargetMode="External"/><Relationship Id="rId110" Type="http://schemas.openxmlformats.org/officeDocument/2006/relationships/hyperlink" Target="http://a0.twimg.com/profile_images/3477620921/ce85f00440580a6cc2a1d49dd36f8b8d_normal.jpeg" TargetMode="External"/><Relationship Id="rId115" Type="http://schemas.openxmlformats.org/officeDocument/2006/relationships/hyperlink" Target="http://twitter.com/thedangillis" TargetMode="External"/><Relationship Id="rId131" Type="http://schemas.openxmlformats.org/officeDocument/2006/relationships/hyperlink" Target="http://twitter.com/praveenscience" TargetMode="External"/><Relationship Id="rId136" Type="http://schemas.openxmlformats.org/officeDocument/2006/relationships/hyperlink" Target="http://twitter.com/marcobazan" TargetMode="External"/><Relationship Id="rId157" Type="http://schemas.openxmlformats.org/officeDocument/2006/relationships/hyperlink" Target="http://twitter.com/pete_klein" TargetMode="External"/><Relationship Id="rId178" Type="http://schemas.openxmlformats.org/officeDocument/2006/relationships/hyperlink" Target="http://twitter.com/PhilDRoberts" TargetMode="External"/><Relationship Id="rId61" Type="http://schemas.openxmlformats.org/officeDocument/2006/relationships/hyperlink" Target="http://a0.twimg.com/profile_images/1655235362/Screen_Shot_2011-11-24_at_2.44.36_AM_normal.png" TargetMode="External"/><Relationship Id="rId82" Type="http://schemas.openxmlformats.org/officeDocument/2006/relationships/hyperlink" Target="http://a0.twimg.com/profile_images/2895228073/2eb5ad14d742155f98822d058be9a8c4_normal.jpeg" TargetMode="External"/><Relationship Id="rId152" Type="http://schemas.openxmlformats.org/officeDocument/2006/relationships/hyperlink" Target="http://twitter.com/ouzor" TargetMode="External"/><Relationship Id="rId173" Type="http://schemas.openxmlformats.org/officeDocument/2006/relationships/hyperlink" Target="http://twitter.com/YacineBaroudi" TargetMode="External"/><Relationship Id="rId194" Type="http://schemas.openxmlformats.org/officeDocument/2006/relationships/hyperlink" Target="http://twitter.com/Jon_Peltier" TargetMode="External"/><Relationship Id="rId199" Type="http://schemas.openxmlformats.org/officeDocument/2006/relationships/hyperlink" Target="http://twitter.com/silverdata" TargetMode="External"/><Relationship Id="rId203" Type="http://schemas.openxmlformats.org/officeDocument/2006/relationships/hyperlink" Target="http://twitter.com/DavidBruant" TargetMode="External"/><Relationship Id="rId208" Type="http://schemas.openxmlformats.org/officeDocument/2006/relationships/hyperlink" Target="http://twitter.com/DQnA" TargetMode="External"/><Relationship Id="rId19" Type="http://schemas.openxmlformats.org/officeDocument/2006/relationships/hyperlink" Target="http://a0.twimg.com/profile_images/1152565550/PraveenAvatar_normal.jpg" TargetMode="External"/><Relationship Id="rId224" Type="http://schemas.openxmlformats.org/officeDocument/2006/relationships/hyperlink" Target="http://twitter.com/gian_antonio" TargetMode="External"/><Relationship Id="rId14" Type="http://schemas.openxmlformats.org/officeDocument/2006/relationships/hyperlink" Target="http://a0.twimg.com/profile_images/2241289623/profile_picture_normal.jpg" TargetMode="External"/><Relationship Id="rId30" Type="http://schemas.openxmlformats.org/officeDocument/2006/relationships/hyperlink" Target="http://a0.twimg.com/profile_images/3766197770/0728b5105779d268050395850bf9acce_normal.jpeg" TargetMode="External"/><Relationship Id="rId35" Type="http://schemas.openxmlformats.org/officeDocument/2006/relationships/hyperlink" Target="http://a0.twimg.com/profile_images/3410101945/93128118b3ca139d7997af8cf56e2863_normal.jpeg" TargetMode="External"/><Relationship Id="rId56" Type="http://schemas.openxmlformats.org/officeDocument/2006/relationships/hyperlink" Target="http://a0.twimg.com/profile_images/3208451144/2296f09238b004a8a1330a0da159a6f3_normal.png" TargetMode="External"/><Relationship Id="rId77" Type="http://schemas.openxmlformats.org/officeDocument/2006/relationships/hyperlink" Target="http://a0.twimg.com/profile_images/2827846207/754a82f7488240327a4aae65b6483c6e_normal.jpeg" TargetMode="External"/><Relationship Id="rId100" Type="http://schemas.openxmlformats.org/officeDocument/2006/relationships/hyperlink" Target="http://a0.twimg.com/profile_images/3552037191/6026cb3bd5482eabf3ba25eb742e7b78_normal.jpeg" TargetMode="External"/><Relationship Id="rId105" Type="http://schemas.openxmlformats.org/officeDocument/2006/relationships/hyperlink" Target="http://a0.twimg.com/profile_images/2663645905/27d1499edd51069c977d9fd0b19efe72_normal.jpeg" TargetMode="External"/><Relationship Id="rId126" Type="http://schemas.openxmlformats.org/officeDocument/2006/relationships/hyperlink" Target="http://twitter.com/rodrigotellom" TargetMode="External"/><Relationship Id="rId147" Type="http://schemas.openxmlformats.org/officeDocument/2006/relationships/hyperlink" Target="http://twitter.com/killionc" TargetMode="External"/><Relationship Id="rId168" Type="http://schemas.openxmlformats.org/officeDocument/2006/relationships/hyperlink" Target="http://twitter.com/JonoHazell" TargetMode="External"/><Relationship Id="rId8" Type="http://schemas.openxmlformats.org/officeDocument/2006/relationships/hyperlink" Target="http://a0.twimg.com/profile_images/3686266088/6a23c08d55b94b0bf2d23f2f81e9a0d1_normal.jpeg" TargetMode="External"/><Relationship Id="rId51" Type="http://schemas.openxmlformats.org/officeDocument/2006/relationships/hyperlink" Target="http://a0.twimg.com/profile_images/3280471371/b5381e5d7be9cb0b2aa1d186ca24bf50_normal.png" TargetMode="External"/><Relationship Id="rId72" Type="http://schemas.openxmlformats.org/officeDocument/2006/relationships/hyperlink" Target="http://a0.twimg.com/profile_images/2623135803/5xxxclpoue05chdejmhn_normal.jpeg" TargetMode="External"/><Relationship Id="rId93" Type="http://schemas.openxmlformats.org/officeDocument/2006/relationships/hyperlink" Target="http://a0.twimg.com/profile_images/2762459715/f6ad7cd59280fafe7cf1784d3f7935b1_normal.png" TargetMode="External"/><Relationship Id="rId98" Type="http://schemas.openxmlformats.org/officeDocument/2006/relationships/hyperlink" Target="http://a0.twimg.com/profile_images/1249580014/nielslangeveld_twitter_normal.png" TargetMode="External"/><Relationship Id="rId121" Type="http://schemas.openxmlformats.org/officeDocument/2006/relationships/hyperlink" Target="http://twitter.com/mikronesia" TargetMode="External"/><Relationship Id="rId142" Type="http://schemas.openxmlformats.org/officeDocument/2006/relationships/hyperlink" Target="http://twitter.com/TomCatOnTop" TargetMode="External"/><Relationship Id="rId163" Type="http://schemas.openxmlformats.org/officeDocument/2006/relationships/hyperlink" Target="http://twitter.com/tokyomaker" TargetMode="External"/><Relationship Id="rId184" Type="http://schemas.openxmlformats.org/officeDocument/2006/relationships/hyperlink" Target="http://twitter.com/philsimon" TargetMode="External"/><Relationship Id="rId189" Type="http://schemas.openxmlformats.org/officeDocument/2006/relationships/hyperlink" Target="http://twitter.com/clemente69" TargetMode="External"/><Relationship Id="rId219" Type="http://schemas.openxmlformats.org/officeDocument/2006/relationships/hyperlink" Target="http://twitter.com/MustHaveHeadlin" TargetMode="External"/><Relationship Id="rId3" Type="http://schemas.openxmlformats.org/officeDocument/2006/relationships/hyperlink" Target="http://a0.twimg.com/profile_images/2574637366/image_normal.jpg" TargetMode="External"/><Relationship Id="rId214" Type="http://schemas.openxmlformats.org/officeDocument/2006/relationships/hyperlink" Target="http://twitter.com/SportsWeekly1" TargetMode="External"/><Relationship Id="rId25" Type="http://schemas.openxmlformats.org/officeDocument/2006/relationships/hyperlink" Target="http://a0.twimg.com/profile_images/3776244846/7c15df8768b17fe2433fbb41b4e084a6_normal.jpeg" TargetMode="External"/><Relationship Id="rId46" Type="http://schemas.openxmlformats.org/officeDocument/2006/relationships/hyperlink" Target="http://a0.twimg.com/profile_images/3571761327/8920b8561ba114f5ae71d30d903b8aed_normal.jpeg" TargetMode="External"/><Relationship Id="rId67" Type="http://schemas.openxmlformats.org/officeDocument/2006/relationships/hyperlink" Target="http://a0.twimg.com/profile_images/1575398197/k_normal.jpg" TargetMode="External"/><Relationship Id="rId116" Type="http://schemas.openxmlformats.org/officeDocument/2006/relationships/hyperlink" Target="http://twitter.com/tanmushi" TargetMode="External"/><Relationship Id="rId137" Type="http://schemas.openxmlformats.org/officeDocument/2006/relationships/hyperlink" Target="http://twitter.com/DamianRakowsky" TargetMode="External"/><Relationship Id="rId158" Type="http://schemas.openxmlformats.org/officeDocument/2006/relationships/hyperlink" Target="http://twitter.com/Fiverrfly" TargetMode="External"/><Relationship Id="rId20" Type="http://schemas.openxmlformats.org/officeDocument/2006/relationships/hyperlink" Target="http://a0.twimg.com/profile_images/1299351103/robot_pensant_normal.jpg" TargetMode="External"/><Relationship Id="rId41" Type="http://schemas.openxmlformats.org/officeDocument/2006/relationships/hyperlink" Target="http://a0.twimg.com/profile_images/3583131732/9d06404ec56fa04416f0f53d8eefad3c_normal.jpeg" TargetMode="External"/><Relationship Id="rId62" Type="http://schemas.openxmlformats.org/officeDocument/2006/relationships/hyperlink" Target="http://a0.twimg.com/profile_images/1021338028/webbys_normal.jpg" TargetMode="External"/><Relationship Id="rId83" Type="http://schemas.openxmlformats.org/officeDocument/2006/relationships/hyperlink" Target="http://a0.twimg.com/sticky/default_profile_images/default_profile_3_normal.png" TargetMode="External"/><Relationship Id="rId88" Type="http://schemas.openxmlformats.org/officeDocument/2006/relationships/hyperlink" Target="http://a0.twimg.com/profile_images/3614511363/c8fedcff48041b684142f915547e4ec5_normal.jpeg" TargetMode="External"/><Relationship Id="rId111" Type="http://schemas.openxmlformats.org/officeDocument/2006/relationships/hyperlink" Target="http://a0.twimg.com/profile_images/353250141/DrewPlayingGuitar_normal.jpg" TargetMode="External"/><Relationship Id="rId132" Type="http://schemas.openxmlformats.org/officeDocument/2006/relationships/hyperlink" Target="http://twitter.com/MyLeitz" TargetMode="External"/><Relationship Id="rId153" Type="http://schemas.openxmlformats.org/officeDocument/2006/relationships/hyperlink" Target="http://twitter.com/RJohnson32" TargetMode="External"/><Relationship Id="rId174" Type="http://schemas.openxmlformats.org/officeDocument/2006/relationships/hyperlink" Target="http://twitter.com/iizLiz" TargetMode="External"/><Relationship Id="rId179" Type="http://schemas.openxmlformats.org/officeDocument/2006/relationships/hyperlink" Target="http://twitter.com/kristiekbauer" TargetMode="External"/><Relationship Id="rId195" Type="http://schemas.openxmlformats.org/officeDocument/2006/relationships/hyperlink" Target="http://twitter.com/WhereIsYourData" TargetMode="External"/><Relationship Id="rId209" Type="http://schemas.openxmlformats.org/officeDocument/2006/relationships/hyperlink" Target="http://twitter.com/Ruugie" TargetMode="External"/><Relationship Id="rId190" Type="http://schemas.openxmlformats.org/officeDocument/2006/relationships/hyperlink" Target="http://twitter.com/interworks" TargetMode="External"/><Relationship Id="rId204" Type="http://schemas.openxmlformats.org/officeDocument/2006/relationships/hyperlink" Target="http://twitter.com/xytarium" TargetMode="External"/><Relationship Id="rId220" Type="http://schemas.openxmlformats.org/officeDocument/2006/relationships/hyperlink" Target="http://twitter.com/WonkyFonzie" TargetMode="External"/><Relationship Id="rId225" Type="http://schemas.openxmlformats.org/officeDocument/2006/relationships/printerSettings" Target="../printerSettings/printerSettings2.bin"/><Relationship Id="rId15" Type="http://schemas.openxmlformats.org/officeDocument/2006/relationships/hyperlink" Target="http://a0.twimg.com/profile_images/2462414362/hwxeive9po1iyxqe21wz_normal.jpeg" TargetMode="External"/><Relationship Id="rId36" Type="http://schemas.openxmlformats.org/officeDocument/2006/relationships/hyperlink" Target="http://a0.twimg.com/profile_images/2207602337/TF_u_normal.jpg" TargetMode="External"/><Relationship Id="rId57" Type="http://schemas.openxmlformats.org/officeDocument/2006/relationships/hyperlink" Target="http://a0.twimg.com/profile_images/237002876/DI_logo_twitter_normal.png" TargetMode="External"/><Relationship Id="rId106" Type="http://schemas.openxmlformats.org/officeDocument/2006/relationships/hyperlink" Target="http://a0.twimg.com/profile_images/3051757823/0df18adc8f7e4951d73bc1a96776f48e_normal.jpeg" TargetMode="External"/><Relationship Id="rId127" Type="http://schemas.openxmlformats.org/officeDocument/2006/relationships/hyperlink" Target="http://twitter.com/weathermoon" TargetMode="External"/><Relationship Id="rId10" Type="http://schemas.openxmlformats.org/officeDocument/2006/relationships/hyperlink" Target="http://a0.twimg.com/profile_images/2709314668/5d6c4bb4c0ef36966a9b9b81d47ecc72_normal.jpeg" TargetMode="External"/><Relationship Id="rId31" Type="http://schemas.openxmlformats.org/officeDocument/2006/relationships/hyperlink" Target="http://a0.twimg.com/profile_images/81686547/Max01-square_normal.jpg" TargetMode="External"/><Relationship Id="rId52" Type="http://schemas.openxmlformats.org/officeDocument/2006/relationships/hyperlink" Target="http://a0.twimg.com/profile_images/3506833531/d0f9c0b6cead08c51713bb27d99b823d_normal.jpeg" TargetMode="External"/><Relationship Id="rId73" Type="http://schemas.openxmlformats.org/officeDocument/2006/relationships/hyperlink" Target="http://a0.twimg.com/profile_images/80441361/me_normal.jpg" TargetMode="External"/><Relationship Id="rId78" Type="http://schemas.openxmlformats.org/officeDocument/2006/relationships/hyperlink" Target="http://a0.twimg.com/profile_images/3371094822/a00f7144b0600d55b805f8df71145963_normal.jpeg" TargetMode="External"/><Relationship Id="rId94" Type="http://schemas.openxmlformats.org/officeDocument/2006/relationships/hyperlink" Target="http://a0.twimg.com/profile_images/1734869805/308822_2319000699957_1397724130_2805013_1598466_n_normal.jpg" TargetMode="External"/><Relationship Id="rId99" Type="http://schemas.openxmlformats.org/officeDocument/2006/relationships/hyperlink" Target="http://a0.twimg.com/profile_images/1521014579/michelleleclerc_72_thumb_normal.jpg" TargetMode="External"/><Relationship Id="rId101" Type="http://schemas.openxmlformats.org/officeDocument/2006/relationships/hyperlink" Target="http://a0.twimg.com/profile_images/2165611150/NYUS_screen_logo2597_New_Color_normal.jpg" TargetMode="External"/><Relationship Id="rId122" Type="http://schemas.openxmlformats.org/officeDocument/2006/relationships/hyperlink" Target="http://twitter.com/Jay4HomeLoans" TargetMode="External"/><Relationship Id="rId143" Type="http://schemas.openxmlformats.org/officeDocument/2006/relationships/hyperlink" Target="http://twitter.com/maximaxoo" TargetMode="External"/><Relationship Id="rId148" Type="http://schemas.openxmlformats.org/officeDocument/2006/relationships/hyperlink" Target="http://twitter.com/TabbFORUM" TargetMode="External"/><Relationship Id="rId164" Type="http://schemas.openxmlformats.org/officeDocument/2006/relationships/hyperlink" Target="http://twitter.com/iamjulianx" TargetMode="External"/><Relationship Id="rId169" Type="http://schemas.openxmlformats.org/officeDocument/2006/relationships/hyperlink" Target="http://twitter.com/BI_Dashboards" TargetMode="External"/><Relationship Id="rId185" Type="http://schemas.openxmlformats.org/officeDocument/2006/relationships/hyperlink" Target="http://twitter.com/mcristia" TargetMode="External"/><Relationship Id="rId4" Type="http://schemas.openxmlformats.org/officeDocument/2006/relationships/hyperlink" Target="http://a0.twimg.com/profile_images/3374828025/65b61d3070d5fadf5a15288a97a3fd7a_normal.jpeg" TargetMode="External"/><Relationship Id="rId9" Type="http://schemas.openxmlformats.org/officeDocument/2006/relationships/hyperlink" Target="http://a0.twimg.com/profile_images/3513403318/26f169f570f2de17a01c41937126d137_normal.jpeg" TargetMode="External"/><Relationship Id="rId180" Type="http://schemas.openxmlformats.org/officeDocument/2006/relationships/hyperlink" Target="http://twitter.com/ChrisShire" TargetMode="External"/><Relationship Id="rId210" Type="http://schemas.openxmlformats.org/officeDocument/2006/relationships/hyperlink" Target="http://twitter.com/Langeveld" TargetMode="External"/><Relationship Id="rId215" Type="http://schemas.openxmlformats.org/officeDocument/2006/relationships/hyperlink" Target="http://twitter.com/WeeklyNewsRevie" TargetMode="External"/><Relationship Id="rId26" Type="http://schemas.openxmlformats.org/officeDocument/2006/relationships/hyperlink" Target="http://a0.twimg.com/profile_images/934313199/profile_bigger_normal.jpg" TargetMode="External"/><Relationship Id="rId47" Type="http://schemas.openxmlformats.org/officeDocument/2006/relationships/hyperlink" Target="http://a0.twimg.com/profile_images/2261670325/zyngaorglogo_normal.jpeg" TargetMode="External"/><Relationship Id="rId68" Type="http://schemas.openxmlformats.org/officeDocument/2006/relationships/hyperlink" Target="http://a0.twimg.com/profile_images/2658474964/608e4bfd0fd57dfea61972266edfb113_normal.png" TargetMode="External"/><Relationship Id="rId89" Type="http://schemas.openxmlformats.org/officeDocument/2006/relationships/hyperlink" Target="http://a0.twimg.com/profile_images/3641728892/f6977b33cf090e62c44b481636d69ff9_normal.jpeg" TargetMode="External"/><Relationship Id="rId112" Type="http://schemas.openxmlformats.org/officeDocument/2006/relationships/hyperlink" Target="http://a0.twimg.com/profile_images/1609402603/gian_cork_normal.jpg" TargetMode="External"/><Relationship Id="rId133" Type="http://schemas.openxmlformats.org/officeDocument/2006/relationships/hyperlink" Target="http://twitter.com/armiegarde" TargetMode="External"/><Relationship Id="rId154" Type="http://schemas.openxmlformats.org/officeDocument/2006/relationships/hyperlink" Target="http://twitter.com/mbruge" TargetMode="External"/><Relationship Id="rId175" Type="http://schemas.openxmlformats.org/officeDocument/2006/relationships/hyperlink" Target="http://twitter.com/UberRob" TargetMode="External"/><Relationship Id="rId196" Type="http://schemas.openxmlformats.org/officeDocument/2006/relationships/hyperlink" Target="http://twitter.com/captain_dash" TargetMode="External"/><Relationship Id="rId200" Type="http://schemas.openxmlformats.org/officeDocument/2006/relationships/hyperlink" Target="http://twitter.com/MaxTechScience" TargetMode="External"/><Relationship Id="rId16" Type="http://schemas.openxmlformats.org/officeDocument/2006/relationships/hyperlink" Target="http://a0.twimg.com/profile_images/3392735290/0d51aa1b0f3dc78d5376bab09827e8ce_normal.png" TargetMode="External"/><Relationship Id="rId221" Type="http://schemas.openxmlformats.org/officeDocument/2006/relationships/hyperlink" Target="http://twitter.com/santolalla" TargetMode="External"/><Relationship Id="rId37" Type="http://schemas.openxmlformats.org/officeDocument/2006/relationships/hyperlink" Target="http://a0.twimg.com/profile_images/2952813771/e59760e0025823acbb2b67a0c8ba6561_normal.jpeg" TargetMode="External"/><Relationship Id="rId58" Type="http://schemas.openxmlformats.org/officeDocument/2006/relationships/hyperlink" Target="http://a0.twimg.com/profile_images/122242429/SDC_profile01_normal.png" TargetMode="External"/><Relationship Id="rId79" Type="http://schemas.openxmlformats.org/officeDocument/2006/relationships/hyperlink" Target="http://a0.twimg.com/profile_images/2655293005/6951569f6176b84a8d20e9a739ebcf6a_normal.png" TargetMode="External"/><Relationship Id="rId102" Type="http://schemas.openxmlformats.org/officeDocument/2006/relationships/hyperlink" Target="http://a0.twimg.com/profile_images/2703311200/48091ca8764fc6774212d1a0eeb6f5dc_normal.jpeg" TargetMode="External"/><Relationship Id="rId123" Type="http://schemas.openxmlformats.org/officeDocument/2006/relationships/hyperlink" Target="http://twitter.com/KaneJamison" TargetMode="External"/><Relationship Id="rId144" Type="http://schemas.openxmlformats.org/officeDocument/2006/relationships/hyperlink" Target="http://twitter.com/DrBDT" TargetMode="External"/><Relationship Id="rId90" Type="http://schemas.openxmlformats.org/officeDocument/2006/relationships/hyperlink" Target="http://a0.twimg.com/profile_images/2668648039/5ae625d77fb1cd7fa72983e536851953_normal.jpeg" TargetMode="External"/><Relationship Id="rId165" Type="http://schemas.openxmlformats.org/officeDocument/2006/relationships/hyperlink" Target="http://twitter.com/endayoung" TargetMode="External"/><Relationship Id="rId186" Type="http://schemas.openxmlformats.org/officeDocument/2006/relationships/hyperlink" Target="http://twitter.com/ANZAMTTGT"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3.v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vmlDrawing" Target="../drawings/vmlDrawing4.v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8" Type="http://schemas.openxmlformats.org/officeDocument/2006/relationships/comments" Target="../comments5.xml"/><Relationship Id="rId3" Type="http://schemas.openxmlformats.org/officeDocument/2006/relationships/vmlDrawing" Target="../drawings/vmlDrawing5.vml"/><Relationship Id="rId7" Type="http://schemas.openxmlformats.org/officeDocument/2006/relationships/table" Target="../tables/table8.xml"/><Relationship Id="rId2" Type="http://schemas.openxmlformats.org/officeDocument/2006/relationships/drawing" Target="../drawings/drawing1.xml"/><Relationship Id="rId1" Type="http://schemas.openxmlformats.org/officeDocument/2006/relationships/printerSettings" Target="../printerSettings/printerSettings6.bin"/><Relationship Id="rId6" Type="http://schemas.openxmlformats.org/officeDocument/2006/relationships/table" Target="../tables/table7.xml"/><Relationship Id="rId5" Type="http://schemas.openxmlformats.org/officeDocument/2006/relationships/table" Target="../tables/table6.xml"/><Relationship Id="rId4" Type="http://schemas.openxmlformats.org/officeDocument/2006/relationships/table" Target="../tables/table5.xml"/></Relationships>
</file>

<file path=xl/worksheets/_rels/sheet7.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drawing" Target="../drawings/drawing2.xml"/><Relationship Id="rId1" Type="http://schemas.openxmlformats.org/officeDocument/2006/relationships/printerSettings" Target="../printerSettings/printerSettings7.bin"/><Relationship Id="rId4" Type="http://schemas.openxmlformats.org/officeDocument/2006/relationships/table" Target="../tables/table10.xml"/></Relationships>
</file>

<file path=xl/worksheets/_rels/sheet8.xml.rels><?xml version="1.0" encoding="UTF-8" standalone="yes"?>
<Relationships xmlns="http://schemas.openxmlformats.org/package/2006/relationships"><Relationship Id="rId8" Type="http://schemas.openxmlformats.org/officeDocument/2006/relationships/table" Target="../tables/table18.xml"/><Relationship Id="rId3" Type="http://schemas.openxmlformats.org/officeDocument/2006/relationships/table" Target="../tables/table13.xml"/><Relationship Id="rId7" Type="http://schemas.openxmlformats.org/officeDocument/2006/relationships/table" Target="../tables/table17.xml"/><Relationship Id="rId2" Type="http://schemas.openxmlformats.org/officeDocument/2006/relationships/table" Target="../tables/table12.xml"/><Relationship Id="rId1" Type="http://schemas.openxmlformats.org/officeDocument/2006/relationships/table" Target="../tables/table11.xml"/><Relationship Id="rId6" Type="http://schemas.openxmlformats.org/officeDocument/2006/relationships/table" Target="../tables/table16.xml"/><Relationship Id="rId5" Type="http://schemas.openxmlformats.org/officeDocument/2006/relationships/table" Target="../tables/table15.xml"/><Relationship Id="rId4" Type="http://schemas.openxmlformats.org/officeDocument/2006/relationships/table" Target="../tables/table1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P285"/>
  <sheetViews>
    <sheetView workbookViewId="0">
      <pane xSplit="2" ySplit="2" topLeftCell="C3" activePane="bottomRight" state="frozen"/>
      <selection pane="topRight" activeCell="C1" sqref="C1"/>
      <selection pane="bottomLeft" activeCell="A3" sqref="A3"/>
      <selection pane="bottomRight" activeCell="A3" sqref="A3"/>
    </sheetView>
  </sheetViews>
  <sheetFormatPr defaultRowHeight="15" x14ac:dyDescent="0.25"/>
  <cols>
    <col min="1" max="2" width="10.42578125" style="1" customWidth="1"/>
    <col min="3" max="3" width="7.85546875" style="3" bestFit="1" customWidth="1"/>
    <col min="4" max="4" width="8.7109375" style="2" bestFit="1" customWidth="1"/>
    <col min="5" max="5" width="7.7109375" style="2" bestFit="1" customWidth="1"/>
    <col min="6" max="6" width="9.85546875" style="2" bestFit="1" customWidth="1"/>
    <col min="7" max="7" width="11" style="3" bestFit="1" customWidth="1"/>
    <col min="8" max="8" width="8" style="1" bestFit="1" customWidth="1"/>
    <col min="9" max="9" width="12.28515625" style="3" bestFit="1" customWidth="1"/>
    <col min="10" max="10" width="12.42578125" style="3" bestFit="1" customWidth="1"/>
    <col min="11" max="11" width="15.5703125" style="3" customWidth="1"/>
    <col min="12" max="12" width="11" hidden="1" customWidth="1"/>
    <col min="13" max="13" width="10.85546875" hidden="1" customWidth="1"/>
    <col min="14" max="14" width="16" bestFit="1" customWidth="1"/>
    <col min="15" max="15" width="12.5703125" bestFit="1" customWidth="1"/>
    <col min="16" max="16" width="14.28515625" bestFit="1" customWidth="1"/>
  </cols>
  <sheetData>
    <row r="1" spans="1:16" x14ac:dyDescent="0.25">
      <c r="C1" s="17" t="s">
        <v>39</v>
      </c>
      <c r="D1" s="18"/>
      <c r="E1" s="18"/>
      <c r="F1" s="18"/>
      <c r="G1" s="17"/>
      <c r="H1" s="15" t="s">
        <v>43</v>
      </c>
      <c r="I1" s="52"/>
      <c r="J1" s="52"/>
      <c r="K1" s="34" t="s">
        <v>42</v>
      </c>
      <c r="L1" s="19" t="s">
        <v>40</v>
      </c>
      <c r="M1" s="19"/>
      <c r="N1" s="16" t="s">
        <v>41</v>
      </c>
    </row>
    <row r="2" spans="1:16" ht="30" customHeight="1" x14ac:dyDescent="0.25">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178</v>
      </c>
      <c r="P2" s="13" t="s">
        <v>179</v>
      </c>
    </row>
    <row r="3" spans="1:16" ht="15" customHeight="1" x14ac:dyDescent="0.25">
      <c r="A3" s="64" t="s">
        <v>180</v>
      </c>
      <c r="B3" s="64" t="s">
        <v>180</v>
      </c>
      <c r="C3" s="65"/>
      <c r="D3" s="66"/>
      <c r="E3" s="67"/>
      <c r="F3" s="68"/>
      <c r="G3" s="65"/>
      <c r="H3" s="69"/>
      <c r="I3" s="70"/>
      <c r="J3" s="70"/>
      <c r="K3" s="35" t="s">
        <v>65</v>
      </c>
      <c r="L3" s="71">
        <v>3</v>
      </c>
      <c r="M3" s="71"/>
      <c r="N3" s="72"/>
      <c r="O3" s="78" t="s">
        <v>292</v>
      </c>
      <c r="P3" s="80">
        <v>41431.545694444445</v>
      </c>
    </row>
    <row r="4" spans="1:16" ht="15" customHeight="1" x14ac:dyDescent="0.25">
      <c r="A4" s="64" t="s">
        <v>181</v>
      </c>
      <c r="B4" s="64" t="s">
        <v>181</v>
      </c>
      <c r="C4" s="65"/>
      <c r="D4" s="66"/>
      <c r="E4" s="67"/>
      <c r="F4" s="68"/>
      <c r="G4" s="65"/>
      <c r="H4" s="69"/>
      <c r="I4" s="70"/>
      <c r="J4" s="70"/>
      <c r="K4" s="35" t="s">
        <v>65</v>
      </c>
      <c r="L4" s="77">
        <v>4</v>
      </c>
      <c r="M4" s="77"/>
      <c r="N4" s="72"/>
      <c r="O4" s="79" t="s">
        <v>292</v>
      </c>
      <c r="P4" s="81">
        <v>41431.740266203706</v>
      </c>
    </row>
    <row r="5" spans="1:16" x14ac:dyDescent="0.25">
      <c r="A5" s="64" t="s">
        <v>182</v>
      </c>
      <c r="B5" s="64" t="s">
        <v>182</v>
      </c>
      <c r="C5" s="65"/>
      <c r="D5" s="66"/>
      <c r="E5" s="67"/>
      <c r="F5" s="68"/>
      <c r="G5" s="65"/>
      <c r="H5" s="69"/>
      <c r="I5" s="70"/>
      <c r="J5" s="70"/>
      <c r="K5" s="35" t="s">
        <v>65</v>
      </c>
      <c r="L5" s="77">
        <v>5</v>
      </c>
      <c r="M5" s="77"/>
      <c r="N5" s="72"/>
      <c r="O5" s="79" t="s">
        <v>292</v>
      </c>
      <c r="P5" s="81">
        <v>41431.834120370368</v>
      </c>
    </row>
    <row r="6" spans="1:16" x14ac:dyDescent="0.25">
      <c r="A6" s="64" t="s">
        <v>183</v>
      </c>
      <c r="B6" s="64" t="s">
        <v>183</v>
      </c>
      <c r="C6" s="65"/>
      <c r="D6" s="66"/>
      <c r="E6" s="67"/>
      <c r="F6" s="68"/>
      <c r="G6" s="65"/>
      <c r="H6" s="69"/>
      <c r="I6" s="70"/>
      <c r="J6" s="70"/>
      <c r="K6" s="35" t="s">
        <v>65</v>
      </c>
      <c r="L6" s="77">
        <v>6</v>
      </c>
      <c r="M6" s="77"/>
      <c r="N6" s="72"/>
      <c r="O6" s="79" t="s">
        <v>292</v>
      </c>
      <c r="P6" s="81">
        <v>41431.873819444445</v>
      </c>
    </row>
    <row r="7" spans="1:16" x14ac:dyDescent="0.25">
      <c r="A7" s="64" t="s">
        <v>184</v>
      </c>
      <c r="B7" s="64" t="s">
        <v>184</v>
      </c>
      <c r="C7" s="65"/>
      <c r="D7" s="66"/>
      <c r="E7" s="67"/>
      <c r="F7" s="68"/>
      <c r="G7" s="65"/>
      <c r="H7" s="69"/>
      <c r="I7" s="70"/>
      <c r="J7" s="70"/>
      <c r="K7" s="35" t="s">
        <v>65</v>
      </c>
      <c r="L7" s="77">
        <v>7</v>
      </c>
      <c r="M7" s="77"/>
      <c r="N7" s="72"/>
      <c r="O7" s="79" t="s">
        <v>292</v>
      </c>
      <c r="P7" s="81">
        <v>41432.338912037034</v>
      </c>
    </row>
    <row r="8" spans="1:16" x14ac:dyDescent="0.25">
      <c r="A8" s="64" t="s">
        <v>185</v>
      </c>
      <c r="B8" s="64" t="s">
        <v>185</v>
      </c>
      <c r="C8" s="65"/>
      <c r="D8" s="66"/>
      <c r="E8" s="67"/>
      <c r="F8" s="68"/>
      <c r="G8" s="65"/>
      <c r="H8" s="69"/>
      <c r="I8" s="70"/>
      <c r="J8" s="70"/>
      <c r="K8" s="35" t="s">
        <v>65</v>
      </c>
      <c r="L8" s="77">
        <v>8</v>
      </c>
      <c r="M8" s="77"/>
      <c r="N8" s="72"/>
      <c r="O8" s="79" t="s">
        <v>292</v>
      </c>
      <c r="P8" s="81">
        <v>41432.541076388887</v>
      </c>
    </row>
    <row r="9" spans="1:16" x14ac:dyDescent="0.25">
      <c r="A9" s="64" t="s">
        <v>186</v>
      </c>
      <c r="B9" s="64" t="s">
        <v>186</v>
      </c>
      <c r="C9" s="65"/>
      <c r="D9" s="66"/>
      <c r="E9" s="67"/>
      <c r="F9" s="68"/>
      <c r="G9" s="65"/>
      <c r="H9" s="69"/>
      <c r="I9" s="70"/>
      <c r="J9" s="70"/>
      <c r="K9" s="35" t="s">
        <v>65</v>
      </c>
      <c r="L9" s="77">
        <v>9</v>
      </c>
      <c r="M9" s="77"/>
      <c r="N9" s="72"/>
      <c r="O9" s="79" t="s">
        <v>292</v>
      </c>
      <c r="P9" s="81">
        <v>41432.626111111109</v>
      </c>
    </row>
    <row r="10" spans="1:16" x14ac:dyDescent="0.25">
      <c r="A10" s="64" t="s">
        <v>187</v>
      </c>
      <c r="B10" s="64" t="s">
        <v>187</v>
      </c>
      <c r="C10" s="65"/>
      <c r="D10" s="66"/>
      <c r="E10" s="67"/>
      <c r="F10" s="68"/>
      <c r="G10" s="65"/>
      <c r="H10" s="69"/>
      <c r="I10" s="70"/>
      <c r="J10" s="70"/>
      <c r="K10" s="35" t="s">
        <v>65</v>
      </c>
      <c r="L10" s="77">
        <v>10</v>
      </c>
      <c r="M10" s="77"/>
      <c r="N10" s="72"/>
      <c r="O10" s="79" t="s">
        <v>292</v>
      </c>
      <c r="P10" s="81">
        <v>41432.63417824074</v>
      </c>
    </row>
    <row r="11" spans="1:16" x14ac:dyDescent="0.25">
      <c r="A11" s="64" t="s">
        <v>188</v>
      </c>
      <c r="B11" s="64" t="s">
        <v>188</v>
      </c>
      <c r="C11" s="65"/>
      <c r="D11" s="66"/>
      <c r="E11" s="67"/>
      <c r="F11" s="68"/>
      <c r="G11" s="65"/>
      <c r="H11" s="69"/>
      <c r="I11" s="70"/>
      <c r="J11" s="70"/>
      <c r="K11" s="35" t="s">
        <v>65</v>
      </c>
      <c r="L11" s="77">
        <v>11</v>
      </c>
      <c r="M11" s="77"/>
      <c r="N11" s="72"/>
      <c r="O11" s="79" t="s">
        <v>292</v>
      </c>
      <c r="P11" s="81">
        <v>41432.71702546296</v>
      </c>
    </row>
    <row r="12" spans="1:16" x14ac:dyDescent="0.25">
      <c r="A12" s="64" t="s">
        <v>189</v>
      </c>
      <c r="B12" s="64" t="s">
        <v>189</v>
      </c>
      <c r="C12" s="65"/>
      <c r="D12" s="66"/>
      <c r="E12" s="67"/>
      <c r="F12" s="68"/>
      <c r="G12" s="65"/>
      <c r="H12" s="69"/>
      <c r="I12" s="70"/>
      <c r="J12" s="70"/>
      <c r="K12" s="35" t="s">
        <v>65</v>
      </c>
      <c r="L12" s="77">
        <v>12</v>
      </c>
      <c r="M12" s="77"/>
      <c r="N12" s="72"/>
      <c r="O12" s="79" t="s">
        <v>292</v>
      </c>
      <c r="P12" s="81">
        <v>41432.809305555558</v>
      </c>
    </row>
    <row r="13" spans="1:16" x14ac:dyDescent="0.25">
      <c r="A13" s="64" t="s">
        <v>190</v>
      </c>
      <c r="B13" s="64" t="s">
        <v>190</v>
      </c>
      <c r="C13" s="65"/>
      <c r="D13" s="66"/>
      <c r="E13" s="67"/>
      <c r="F13" s="68"/>
      <c r="G13" s="65"/>
      <c r="H13" s="69"/>
      <c r="I13" s="70"/>
      <c r="J13" s="70"/>
      <c r="K13" s="35" t="s">
        <v>65</v>
      </c>
      <c r="L13" s="77">
        <v>13</v>
      </c>
      <c r="M13" s="77"/>
      <c r="N13" s="72"/>
      <c r="O13" s="79" t="s">
        <v>292</v>
      </c>
      <c r="P13" s="81">
        <v>41432.959710648145</v>
      </c>
    </row>
    <row r="14" spans="1:16" x14ac:dyDescent="0.25">
      <c r="A14" s="64" t="s">
        <v>191</v>
      </c>
      <c r="B14" s="64" t="s">
        <v>191</v>
      </c>
      <c r="C14" s="65"/>
      <c r="D14" s="66"/>
      <c r="E14" s="67"/>
      <c r="F14" s="68"/>
      <c r="G14" s="65"/>
      <c r="H14" s="69"/>
      <c r="I14" s="70"/>
      <c r="J14" s="70"/>
      <c r="K14" s="35" t="s">
        <v>65</v>
      </c>
      <c r="L14" s="77">
        <v>14</v>
      </c>
      <c r="M14" s="77"/>
      <c r="N14" s="72"/>
      <c r="O14" s="79" t="s">
        <v>292</v>
      </c>
      <c r="P14" s="81">
        <v>41433.010092592594</v>
      </c>
    </row>
    <row r="15" spans="1:16" x14ac:dyDescent="0.25">
      <c r="A15" s="64" t="s">
        <v>192</v>
      </c>
      <c r="B15" s="64" t="s">
        <v>192</v>
      </c>
      <c r="C15" s="65"/>
      <c r="D15" s="66"/>
      <c r="E15" s="67"/>
      <c r="F15" s="68"/>
      <c r="G15" s="65"/>
      <c r="H15" s="69"/>
      <c r="I15" s="70"/>
      <c r="J15" s="70"/>
      <c r="K15" s="35" t="s">
        <v>65</v>
      </c>
      <c r="L15" s="77">
        <v>15</v>
      </c>
      <c r="M15" s="77"/>
      <c r="N15" s="72"/>
      <c r="O15" s="79" t="s">
        <v>292</v>
      </c>
      <c r="P15" s="81">
        <v>41433.270543981482</v>
      </c>
    </row>
    <row r="16" spans="1:16" x14ac:dyDescent="0.25">
      <c r="A16" s="64" t="s">
        <v>193</v>
      </c>
      <c r="B16" s="64" t="s">
        <v>193</v>
      </c>
      <c r="C16" s="65"/>
      <c r="D16" s="66"/>
      <c r="E16" s="67"/>
      <c r="F16" s="68"/>
      <c r="G16" s="65"/>
      <c r="H16" s="69"/>
      <c r="I16" s="70"/>
      <c r="J16" s="70"/>
      <c r="K16" s="35" t="s">
        <v>65</v>
      </c>
      <c r="L16" s="77">
        <v>16</v>
      </c>
      <c r="M16" s="77"/>
      <c r="N16" s="72"/>
      <c r="O16" s="79" t="s">
        <v>292</v>
      </c>
      <c r="P16" s="81">
        <v>41433.795289351852</v>
      </c>
    </row>
    <row r="17" spans="1:16" x14ac:dyDescent="0.25">
      <c r="A17" s="64" t="s">
        <v>194</v>
      </c>
      <c r="B17" s="64" t="s">
        <v>194</v>
      </c>
      <c r="C17" s="65"/>
      <c r="D17" s="66"/>
      <c r="E17" s="67"/>
      <c r="F17" s="68"/>
      <c r="G17" s="65"/>
      <c r="H17" s="69"/>
      <c r="I17" s="70"/>
      <c r="J17" s="70"/>
      <c r="K17" s="35" t="s">
        <v>65</v>
      </c>
      <c r="L17" s="77">
        <v>17</v>
      </c>
      <c r="M17" s="77"/>
      <c r="N17" s="72"/>
      <c r="O17" s="79" t="s">
        <v>292</v>
      </c>
      <c r="P17" s="81">
        <v>41433.797835648147</v>
      </c>
    </row>
    <row r="18" spans="1:16" x14ac:dyDescent="0.25">
      <c r="A18" s="64" t="s">
        <v>195</v>
      </c>
      <c r="B18" s="64" t="s">
        <v>194</v>
      </c>
      <c r="C18" s="65"/>
      <c r="D18" s="66"/>
      <c r="E18" s="67"/>
      <c r="F18" s="68"/>
      <c r="G18" s="65"/>
      <c r="H18" s="69"/>
      <c r="I18" s="70"/>
      <c r="J18" s="70"/>
      <c r="K18" s="35" t="s">
        <v>65</v>
      </c>
      <c r="L18" s="77">
        <v>18</v>
      </c>
      <c r="M18" s="77"/>
      <c r="N18" s="72"/>
      <c r="O18" s="79" t="s">
        <v>293</v>
      </c>
      <c r="P18" s="81">
        <v>41433.822453703702</v>
      </c>
    </row>
    <row r="19" spans="1:16" x14ac:dyDescent="0.25">
      <c r="A19" s="64" t="s">
        <v>196</v>
      </c>
      <c r="B19" s="64" t="s">
        <v>196</v>
      </c>
      <c r="C19" s="65"/>
      <c r="D19" s="66"/>
      <c r="E19" s="67"/>
      <c r="F19" s="68"/>
      <c r="G19" s="65"/>
      <c r="H19" s="69"/>
      <c r="I19" s="70"/>
      <c r="J19" s="70"/>
      <c r="K19" s="35" t="s">
        <v>65</v>
      </c>
      <c r="L19" s="77">
        <v>19</v>
      </c>
      <c r="M19" s="77"/>
      <c r="N19" s="72"/>
      <c r="O19" s="79" t="s">
        <v>292</v>
      </c>
      <c r="P19" s="81">
        <v>41434.33730324074</v>
      </c>
    </row>
    <row r="20" spans="1:16" x14ac:dyDescent="0.25">
      <c r="A20" s="64" t="s">
        <v>197</v>
      </c>
      <c r="B20" s="64" t="s">
        <v>197</v>
      </c>
      <c r="C20" s="65"/>
      <c r="D20" s="66"/>
      <c r="E20" s="67"/>
      <c r="F20" s="68"/>
      <c r="G20" s="65"/>
      <c r="H20" s="69"/>
      <c r="I20" s="70"/>
      <c r="J20" s="70"/>
      <c r="K20" s="35" t="s">
        <v>65</v>
      </c>
      <c r="L20" s="77">
        <v>20</v>
      </c>
      <c r="M20" s="77"/>
      <c r="N20" s="72"/>
      <c r="O20" s="79" t="s">
        <v>292</v>
      </c>
      <c r="P20" s="81">
        <v>41434.634340277778</v>
      </c>
    </row>
    <row r="21" spans="1:16" x14ac:dyDescent="0.25">
      <c r="A21" s="64" t="s">
        <v>198</v>
      </c>
      <c r="B21" s="64" t="s">
        <v>198</v>
      </c>
      <c r="C21" s="65"/>
      <c r="D21" s="66"/>
      <c r="E21" s="67"/>
      <c r="F21" s="68"/>
      <c r="G21" s="65"/>
      <c r="H21" s="69"/>
      <c r="I21" s="70"/>
      <c r="J21" s="70"/>
      <c r="K21" s="35" t="s">
        <v>65</v>
      </c>
      <c r="L21" s="77">
        <v>21</v>
      </c>
      <c r="M21" s="77"/>
      <c r="N21" s="72"/>
      <c r="O21" s="79" t="s">
        <v>292</v>
      </c>
      <c r="P21" s="81">
        <v>41435.361932870372</v>
      </c>
    </row>
    <row r="22" spans="1:16" x14ac:dyDescent="0.25">
      <c r="A22" s="64" t="s">
        <v>199</v>
      </c>
      <c r="B22" s="64" t="s">
        <v>199</v>
      </c>
      <c r="C22" s="65"/>
      <c r="D22" s="66"/>
      <c r="E22" s="67"/>
      <c r="F22" s="68"/>
      <c r="G22" s="65"/>
      <c r="H22" s="69"/>
      <c r="I22" s="70"/>
      <c r="J22" s="70"/>
      <c r="K22" s="35" t="s">
        <v>65</v>
      </c>
      <c r="L22" s="77">
        <v>22</v>
      </c>
      <c r="M22" s="77"/>
      <c r="N22" s="72"/>
      <c r="O22" s="79" t="s">
        <v>292</v>
      </c>
      <c r="P22" s="81">
        <v>41435.528831018521</v>
      </c>
    </row>
    <row r="23" spans="1:16" x14ac:dyDescent="0.25">
      <c r="A23" s="64" t="s">
        <v>200</v>
      </c>
      <c r="B23" s="64" t="s">
        <v>200</v>
      </c>
      <c r="C23" s="65"/>
      <c r="D23" s="66"/>
      <c r="E23" s="67"/>
      <c r="F23" s="68"/>
      <c r="G23" s="65"/>
      <c r="H23" s="69"/>
      <c r="I23" s="70"/>
      <c r="J23" s="70"/>
      <c r="K23" s="35" t="s">
        <v>65</v>
      </c>
      <c r="L23" s="77">
        <v>23</v>
      </c>
      <c r="M23" s="77"/>
      <c r="N23" s="72"/>
      <c r="O23" s="79" t="s">
        <v>292</v>
      </c>
      <c r="P23" s="81">
        <v>41435.559548611112</v>
      </c>
    </row>
    <row r="24" spans="1:16" x14ac:dyDescent="0.25">
      <c r="A24" s="64" t="s">
        <v>201</v>
      </c>
      <c r="B24" s="64" t="s">
        <v>201</v>
      </c>
      <c r="C24" s="65"/>
      <c r="D24" s="66"/>
      <c r="E24" s="67"/>
      <c r="F24" s="68"/>
      <c r="G24" s="65"/>
      <c r="H24" s="69"/>
      <c r="I24" s="70"/>
      <c r="J24" s="70"/>
      <c r="K24" s="35" t="s">
        <v>65</v>
      </c>
      <c r="L24" s="77">
        <v>24</v>
      </c>
      <c r="M24" s="77"/>
      <c r="N24" s="72"/>
      <c r="O24" s="79" t="s">
        <v>292</v>
      </c>
      <c r="P24" s="81">
        <v>41435.520370370374</v>
      </c>
    </row>
    <row r="25" spans="1:16" x14ac:dyDescent="0.25">
      <c r="A25" s="64" t="s">
        <v>201</v>
      </c>
      <c r="B25" s="64" t="s">
        <v>201</v>
      </c>
      <c r="C25" s="65"/>
      <c r="D25" s="66"/>
      <c r="E25" s="67"/>
      <c r="F25" s="68"/>
      <c r="G25" s="65"/>
      <c r="H25" s="69"/>
      <c r="I25" s="70"/>
      <c r="J25" s="70"/>
      <c r="K25" s="35" t="s">
        <v>65</v>
      </c>
      <c r="L25" s="77">
        <v>25</v>
      </c>
      <c r="M25" s="77"/>
      <c r="N25" s="72"/>
      <c r="O25" s="79" t="s">
        <v>292</v>
      </c>
      <c r="P25" s="81">
        <v>41435.626562500001</v>
      </c>
    </row>
    <row r="26" spans="1:16" x14ac:dyDescent="0.25">
      <c r="A26" s="64" t="s">
        <v>202</v>
      </c>
      <c r="B26" s="64" t="s">
        <v>202</v>
      </c>
      <c r="C26" s="65"/>
      <c r="D26" s="66"/>
      <c r="E26" s="67"/>
      <c r="F26" s="68"/>
      <c r="G26" s="65"/>
      <c r="H26" s="69"/>
      <c r="I26" s="70"/>
      <c r="J26" s="70"/>
      <c r="K26" s="35" t="s">
        <v>65</v>
      </c>
      <c r="L26" s="77">
        <v>26</v>
      </c>
      <c r="M26" s="77"/>
      <c r="N26" s="72"/>
      <c r="O26" s="79" t="s">
        <v>292</v>
      </c>
      <c r="P26" s="81">
        <v>41431.916886574072</v>
      </c>
    </row>
    <row r="27" spans="1:16" x14ac:dyDescent="0.25">
      <c r="A27" s="64" t="s">
        <v>202</v>
      </c>
      <c r="B27" s="64" t="s">
        <v>202</v>
      </c>
      <c r="C27" s="65"/>
      <c r="D27" s="66"/>
      <c r="E27" s="67"/>
      <c r="F27" s="68"/>
      <c r="G27" s="65"/>
      <c r="H27" s="69"/>
      <c r="I27" s="70"/>
      <c r="J27" s="70"/>
      <c r="K27" s="35" t="s">
        <v>65</v>
      </c>
      <c r="L27" s="77">
        <v>27</v>
      </c>
      <c r="M27" s="77"/>
      <c r="N27" s="72"/>
      <c r="O27" s="79" t="s">
        <v>292</v>
      </c>
      <c r="P27" s="81">
        <v>41432.916863425926</v>
      </c>
    </row>
    <row r="28" spans="1:16" x14ac:dyDescent="0.25">
      <c r="A28" s="64" t="s">
        <v>202</v>
      </c>
      <c r="B28" s="64" t="s">
        <v>202</v>
      </c>
      <c r="C28" s="65"/>
      <c r="D28" s="66"/>
      <c r="E28" s="67"/>
      <c r="F28" s="68"/>
      <c r="G28" s="65"/>
      <c r="H28" s="69"/>
      <c r="I28" s="70"/>
      <c r="J28" s="70"/>
      <c r="K28" s="35" t="s">
        <v>65</v>
      </c>
      <c r="L28" s="77">
        <v>28</v>
      </c>
      <c r="M28" s="77"/>
      <c r="N28" s="72"/>
      <c r="O28" s="79" t="s">
        <v>292</v>
      </c>
      <c r="P28" s="81">
        <v>41434.041805555556</v>
      </c>
    </row>
    <row r="29" spans="1:16" x14ac:dyDescent="0.25">
      <c r="A29" s="64" t="s">
        <v>202</v>
      </c>
      <c r="B29" s="64" t="s">
        <v>202</v>
      </c>
      <c r="C29" s="65"/>
      <c r="D29" s="66"/>
      <c r="E29" s="67"/>
      <c r="F29" s="68"/>
      <c r="G29" s="65"/>
      <c r="H29" s="69"/>
      <c r="I29" s="70"/>
      <c r="J29" s="70"/>
      <c r="K29" s="35" t="s">
        <v>65</v>
      </c>
      <c r="L29" s="77">
        <v>29</v>
      </c>
      <c r="M29" s="77"/>
      <c r="N29" s="72"/>
      <c r="O29" s="79" t="s">
        <v>292</v>
      </c>
      <c r="P29" s="81">
        <v>41435.041747685187</v>
      </c>
    </row>
    <row r="30" spans="1:16" x14ac:dyDescent="0.25">
      <c r="A30" s="64" t="s">
        <v>202</v>
      </c>
      <c r="B30" s="64" t="s">
        <v>202</v>
      </c>
      <c r="C30" s="65"/>
      <c r="D30" s="66"/>
      <c r="E30" s="67"/>
      <c r="F30" s="68"/>
      <c r="G30" s="65"/>
      <c r="H30" s="69"/>
      <c r="I30" s="70"/>
      <c r="J30" s="70"/>
      <c r="K30" s="35" t="s">
        <v>65</v>
      </c>
      <c r="L30" s="77">
        <v>30</v>
      </c>
      <c r="M30" s="77"/>
      <c r="N30" s="72"/>
      <c r="O30" s="79" t="s">
        <v>292</v>
      </c>
      <c r="P30" s="81">
        <v>41435.791875000003</v>
      </c>
    </row>
    <row r="31" spans="1:16" x14ac:dyDescent="0.25">
      <c r="A31" s="64" t="s">
        <v>203</v>
      </c>
      <c r="B31" s="64" t="s">
        <v>203</v>
      </c>
      <c r="C31" s="65"/>
      <c r="D31" s="66"/>
      <c r="E31" s="67"/>
      <c r="F31" s="68"/>
      <c r="G31" s="65"/>
      <c r="H31" s="69"/>
      <c r="I31" s="70"/>
      <c r="J31" s="70"/>
      <c r="K31" s="35" t="s">
        <v>65</v>
      </c>
      <c r="L31" s="77">
        <v>31</v>
      </c>
      <c r="M31" s="77"/>
      <c r="N31" s="72"/>
      <c r="O31" s="79" t="s">
        <v>292</v>
      </c>
      <c r="P31" s="81">
        <v>41435.807511574072</v>
      </c>
    </row>
    <row r="32" spans="1:16" x14ac:dyDescent="0.25">
      <c r="A32" s="64" t="s">
        <v>204</v>
      </c>
      <c r="B32" s="64" t="s">
        <v>204</v>
      </c>
      <c r="C32" s="65"/>
      <c r="D32" s="66"/>
      <c r="E32" s="67"/>
      <c r="F32" s="68"/>
      <c r="G32" s="65"/>
      <c r="H32" s="69"/>
      <c r="I32" s="70"/>
      <c r="J32" s="70"/>
      <c r="K32" s="35" t="s">
        <v>65</v>
      </c>
      <c r="L32" s="77">
        <v>32</v>
      </c>
      <c r="M32" s="77"/>
      <c r="N32" s="72"/>
      <c r="O32" s="79" t="s">
        <v>292</v>
      </c>
      <c r="P32" s="81">
        <v>41435.858715277776</v>
      </c>
    </row>
    <row r="33" spans="1:16" x14ac:dyDescent="0.25">
      <c r="A33" s="64" t="s">
        <v>205</v>
      </c>
      <c r="B33" s="64" t="s">
        <v>205</v>
      </c>
      <c r="C33" s="65"/>
      <c r="D33" s="66"/>
      <c r="E33" s="67"/>
      <c r="F33" s="68"/>
      <c r="G33" s="65"/>
      <c r="H33" s="69"/>
      <c r="I33" s="70"/>
      <c r="J33" s="70"/>
      <c r="K33" s="35" t="s">
        <v>65</v>
      </c>
      <c r="L33" s="77">
        <v>33</v>
      </c>
      <c r="M33" s="77"/>
      <c r="N33" s="72"/>
      <c r="O33" s="79" t="s">
        <v>292</v>
      </c>
      <c r="P33" s="81">
        <v>41435.949490740742</v>
      </c>
    </row>
    <row r="34" spans="1:16" x14ac:dyDescent="0.25">
      <c r="A34" s="64" t="s">
        <v>206</v>
      </c>
      <c r="B34" s="64" t="s">
        <v>206</v>
      </c>
      <c r="C34" s="65"/>
      <c r="D34" s="66"/>
      <c r="E34" s="67"/>
      <c r="F34" s="68"/>
      <c r="G34" s="65"/>
      <c r="H34" s="69"/>
      <c r="I34" s="70"/>
      <c r="J34" s="70"/>
      <c r="K34" s="35" t="s">
        <v>65</v>
      </c>
      <c r="L34" s="77">
        <v>34</v>
      </c>
      <c r="M34" s="77"/>
      <c r="N34" s="72"/>
      <c r="O34" s="79" t="s">
        <v>292</v>
      </c>
      <c r="P34" s="81">
        <v>41436.376770833333</v>
      </c>
    </row>
    <row r="35" spans="1:16" x14ac:dyDescent="0.25">
      <c r="A35" s="64" t="s">
        <v>207</v>
      </c>
      <c r="B35" s="64" t="s">
        <v>207</v>
      </c>
      <c r="C35" s="65"/>
      <c r="D35" s="66"/>
      <c r="E35" s="67"/>
      <c r="F35" s="68"/>
      <c r="G35" s="65"/>
      <c r="H35" s="69"/>
      <c r="I35" s="70"/>
      <c r="J35" s="70"/>
      <c r="K35" s="35" t="s">
        <v>65</v>
      </c>
      <c r="L35" s="77">
        <v>35</v>
      </c>
      <c r="M35" s="77"/>
      <c r="N35" s="72"/>
      <c r="O35" s="79" t="s">
        <v>292</v>
      </c>
      <c r="P35" s="81">
        <v>41436.38821759259</v>
      </c>
    </row>
    <row r="36" spans="1:16" x14ac:dyDescent="0.25">
      <c r="A36" s="64" t="s">
        <v>208</v>
      </c>
      <c r="B36" s="64" t="s">
        <v>208</v>
      </c>
      <c r="C36" s="65"/>
      <c r="D36" s="66"/>
      <c r="E36" s="67"/>
      <c r="F36" s="68"/>
      <c r="G36" s="65"/>
      <c r="H36" s="69"/>
      <c r="I36" s="70"/>
      <c r="J36" s="70"/>
      <c r="K36" s="35" t="s">
        <v>65</v>
      </c>
      <c r="L36" s="77">
        <v>36</v>
      </c>
      <c r="M36" s="77"/>
      <c r="N36" s="72"/>
      <c r="O36" s="79" t="s">
        <v>292</v>
      </c>
      <c r="P36" s="81">
        <v>41436.433611111112</v>
      </c>
    </row>
    <row r="37" spans="1:16" x14ac:dyDescent="0.25">
      <c r="A37" s="64" t="s">
        <v>209</v>
      </c>
      <c r="B37" s="64" t="s">
        <v>265</v>
      </c>
      <c r="C37" s="65"/>
      <c r="D37" s="66"/>
      <c r="E37" s="67"/>
      <c r="F37" s="68"/>
      <c r="G37" s="65"/>
      <c r="H37" s="69"/>
      <c r="I37" s="70"/>
      <c r="J37" s="70"/>
      <c r="K37" s="35" t="s">
        <v>65</v>
      </c>
      <c r="L37" s="77">
        <v>37</v>
      </c>
      <c r="M37" s="77"/>
      <c r="N37" s="72"/>
      <c r="O37" s="79" t="s">
        <v>293</v>
      </c>
      <c r="P37" s="81">
        <v>41436.514988425923</v>
      </c>
    </row>
    <row r="38" spans="1:16" x14ac:dyDescent="0.25">
      <c r="A38" s="64" t="s">
        <v>210</v>
      </c>
      <c r="B38" s="64" t="s">
        <v>210</v>
      </c>
      <c r="C38" s="65"/>
      <c r="D38" s="66"/>
      <c r="E38" s="67"/>
      <c r="F38" s="68"/>
      <c r="G38" s="65"/>
      <c r="H38" s="69"/>
      <c r="I38" s="70"/>
      <c r="J38" s="70"/>
      <c r="K38" s="35" t="s">
        <v>65</v>
      </c>
      <c r="L38" s="77">
        <v>38</v>
      </c>
      <c r="M38" s="77"/>
      <c r="N38" s="72"/>
      <c r="O38" s="79" t="s">
        <v>292</v>
      </c>
      <c r="P38" s="81">
        <v>41436.574247685188</v>
      </c>
    </row>
    <row r="39" spans="1:16" x14ac:dyDescent="0.25">
      <c r="A39" s="64" t="s">
        <v>211</v>
      </c>
      <c r="B39" s="64" t="s">
        <v>211</v>
      </c>
      <c r="C39" s="65"/>
      <c r="D39" s="66"/>
      <c r="E39" s="67"/>
      <c r="F39" s="68"/>
      <c r="G39" s="65"/>
      <c r="H39" s="69"/>
      <c r="I39" s="70"/>
      <c r="J39" s="70"/>
      <c r="K39" s="35" t="s">
        <v>65</v>
      </c>
      <c r="L39" s="77">
        <v>39</v>
      </c>
      <c r="M39" s="77"/>
      <c r="N39" s="72"/>
      <c r="O39" s="79" t="s">
        <v>292</v>
      </c>
      <c r="P39" s="81">
        <v>41436.67591435185</v>
      </c>
    </row>
    <row r="40" spans="1:16" x14ac:dyDescent="0.25">
      <c r="A40" s="64" t="s">
        <v>212</v>
      </c>
      <c r="B40" s="64" t="s">
        <v>212</v>
      </c>
      <c r="C40" s="65"/>
      <c r="D40" s="66"/>
      <c r="E40" s="67"/>
      <c r="F40" s="68"/>
      <c r="G40" s="65"/>
      <c r="H40" s="69"/>
      <c r="I40" s="70"/>
      <c r="J40" s="70"/>
      <c r="K40" s="35" t="s">
        <v>65</v>
      </c>
      <c r="L40" s="77">
        <v>40</v>
      </c>
      <c r="M40" s="77"/>
      <c r="N40" s="72"/>
      <c r="O40" s="79" t="s">
        <v>292</v>
      </c>
      <c r="P40" s="81">
        <v>41436.699560185189</v>
      </c>
    </row>
    <row r="41" spans="1:16" x14ac:dyDescent="0.25">
      <c r="A41" s="64" t="s">
        <v>213</v>
      </c>
      <c r="B41" s="64" t="s">
        <v>213</v>
      </c>
      <c r="C41" s="65"/>
      <c r="D41" s="66"/>
      <c r="E41" s="67"/>
      <c r="F41" s="68"/>
      <c r="G41" s="65"/>
      <c r="H41" s="69"/>
      <c r="I41" s="70"/>
      <c r="J41" s="70"/>
      <c r="K41" s="35" t="s">
        <v>65</v>
      </c>
      <c r="L41" s="77">
        <v>41</v>
      </c>
      <c r="M41" s="77"/>
      <c r="N41" s="72"/>
      <c r="O41" s="79" t="s">
        <v>292</v>
      </c>
      <c r="P41" s="81">
        <v>41436.854699074072</v>
      </c>
    </row>
    <row r="42" spans="1:16" x14ac:dyDescent="0.25">
      <c r="A42" s="64" t="s">
        <v>214</v>
      </c>
      <c r="B42" s="64" t="s">
        <v>278</v>
      </c>
      <c r="C42" s="65"/>
      <c r="D42" s="66"/>
      <c r="E42" s="67"/>
      <c r="F42" s="68"/>
      <c r="G42" s="65"/>
      <c r="H42" s="69"/>
      <c r="I42" s="70"/>
      <c r="J42" s="70"/>
      <c r="K42" s="35" t="s">
        <v>65</v>
      </c>
      <c r="L42" s="77">
        <v>42</v>
      </c>
      <c r="M42" s="77"/>
      <c r="N42" s="72"/>
      <c r="O42" s="79" t="s">
        <v>293</v>
      </c>
      <c r="P42" s="81">
        <v>41436.912430555552</v>
      </c>
    </row>
    <row r="43" spans="1:16" x14ac:dyDescent="0.25">
      <c r="A43" s="64" t="s">
        <v>215</v>
      </c>
      <c r="B43" s="64" t="s">
        <v>215</v>
      </c>
      <c r="C43" s="65"/>
      <c r="D43" s="66"/>
      <c r="E43" s="67"/>
      <c r="F43" s="68"/>
      <c r="G43" s="65"/>
      <c r="H43" s="69"/>
      <c r="I43" s="70"/>
      <c r="J43" s="70"/>
      <c r="K43" s="35" t="s">
        <v>65</v>
      </c>
      <c r="L43" s="77">
        <v>43</v>
      </c>
      <c r="M43" s="77"/>
      <c r="N43" s="72"/>
      <c r="O43" s="79" t="s">
        <v>292</v>
      </c>
      <c r="P43" s="81">
        <v>41436.914178240739</v>
      </c>
    </row>
    <row r="44" spans="1:16" x14ac:dyDescent="0.25">
      <c r="A44" s="64" t="s">
        <v>216</v>
      </c>
      <c r="B44" s="64" t="s">
        <v>216</v>
      </c>
      <c r="C44" s="65"/>
      <c r="D44" s="66"/>
      <c r="E44" s="67"/>
      <c r="F44" s="68"/>
      <c r="G44" s="65"/>
      <c r="H44" s="69"/>
      <c r="I44" s="70"/>
      <c r="J44" s="70"/>
      <c r="K44" s="35" t="s">
        <v>65</v>
      </c>
      <c r="L44" s="77">
        <v>44</v>
      </c>
      <c r="M44" s="77"/>
      <c r="N44" s="72"/>
      <c r="O44" s="79" t="s">
        <v>292</v>
      </c>
      <c r="P44" s="81">
        <v>41437.327928240738</v>
      </c>
    </row>
    <row r="45" spans="1:16" x14ac:dyDescent="0.25">
      <c r="A45" s="64" t="s">
        <v>217</v>
      </c>
      <c r="B45" s="64" t="s">
        <v>217</v>
      </c>
      <c r="C45" s="65"/>
      <c r="D45" s="66"/>
      <c r="E45" s="67"/>
      <c r="F45" s="68"/>
      <c r="G45" s="65"/>
      <c r="H45" s="69"/>
      <c r="I45" s="70"/>
      <c r="J45" s="70"/>
      <c r="K45" s="35" t="s">
        <v>65</v>
      </c>
      <c r="L45" s="77">
        <v>45</v>
      </c>
      <c r="M45" s="77"/>
      <c r="N45" s="72"/>
      <c r="O45" s="79" t="s">
        <v>292</v>
      </c>
      <c r="P45" s="81">
        <v>41437.551851851851</v>
      </c>
    </row>
    <row r="46" spans="1:16" x14ac:dyDescent="0.25">
      <c r="A46" s="64" t="s">
        <v>218</v>
      </c>
      <c r="B46" s="64" t="s">
        <v>218</v>
      </c>
      <c r="C46" s="65"/>
      <c r="D46" s="66"/>
      <c r="E46" s="67"/>
      <c r="F46" s="68"/>
      <c r="G46" s="65"/>
      <c r="H46" s="69"/>
      <c r="I46" s="70"/>
      <c r="J46" s="70"/>
      <c r="K46" s="35" t="s">
        <v>65</v>
      </c>
      <c r="L46" s="77">
        <v>46</v>
      </c>
      <c r="M46" s="77"/>
      <c r="N46" s="72"/>
      <c r="O46" s="79" t="s">
        <v>292</v>
      </c>
      <c r="P46" s="81">
        <v>41437.578900462962</v>
      </c>
    </row>
    <row r="47" spans="1:16" x14ac:dyDescent="0.25">
      <c r="A47" s="64" t="s">
        <v>219</v>
      </c>
      <c r="B47" s="64" t="s">
        <v>219</v>
      </c>
      <c r="C47" s="65"/>
      <c r="D47" s="66"/>
      <c r="E47" s="67"/>
      <c r="F47" s="68"/>
      <c r="G47" s="65"/>
      <c r="H47" s="69"/>
      <c r="I47" s="70"/>
      <c r="J47" s="70"/>
      <c r="K47" s="35" t="s">
        <v>65</v>
      </c>
      <c r="L47" s="77">
        <v>47</v>
      </c>
      <c r="M47" s="77"/>
      <c r="N47" s="72"/>
      <c r="O47" s="79" t="s">
        <v>292</v>
      </c>
      <c r="P47" s="81">
        <v>41437.585729166669</v>
      </c>
    </row>
    <row r="48" spans="1:16" x14ac:dyDescent="0.25">
      <c r="A48" s="64" t="s">
        <v>220</v>
      </c>
      <c r="B48" s="64" t="s">
        <v>220</v>
      </c>
      <c r="C48" s="65"/>
      <c r="D48" s="66"/>
      <c r="E48" s="67"/>
      <c r="F48" s="68"/>
      <c r="G48" s="65"/>
      <c r="H48" s="69"/>
      <c r="I48" s="70"/>
      <c r="J48" s="70"/>
      <c r="K48" s="35" t="s">
        <v>65</v>
      </c>
      <c r="L48" s="77">
        <v>48</v>
      </c>
      <c r="M48" s="77"/>
      <c r="N48" s="72"/>
      <c r="O48" s="79" t="s">
        <v>292</v>
      </c>
      <c r="P48" s="81">
        <v>41437.677905092591</v>
      </c>
    </row>
    <row r="49" spans="1:16" x14ac:dyDescent="0.25">
      <c r="A49" s="64" t="s">
        <v>221</v>
      </c>
      <c r="B49" s="64" t="s">
        <v>221</v>
      </c>
      <c r="C49" s="65"/>
      <c r="D49" s="66"/>
      <c r="E49" s="67"/>
      <c r="F49" s="68"/>
      <c r="G49" s="65"/>
      <c r="H49" s="69"/>
      <c r="I49" s="70"/>
      <c r="J49" s="70"/>
      <c r="K49" s="35" t="s">
        <v>65</v>
      </c>
      <c r="L49" s="77">
        <v>49</v>
      </c>
      <c r="M49" s="77"/>
      <c r="N49" s="72"/>
      <c r="O49" s="79" t="s">
        <v>292</v>
      </c>
      <c r="P49" s="81">
        <v>41431.894733796296</v>
      </c>
    </row>
    <row r="50" spans="1:16" x14ac:dyDescent="0.25">
      <c r="A50" s="64" t="s">
        <v>221</v>
      </c>
      <c r="B50" s="64" t="s">
        <v>221</v>
      </c>
      <c r="C50" s="65"/>
      <c r="D50" s="66"/>
      <c r="E50" s="67"/>
      <c r="F50" s="68"/>
      <c r="G50" s="65"/>
      <c r="H50" s="69"/>
      <c r="I50" s="70"/>
      <c r="J50" s="70"/>
      <c r="K50" s="35" t="s">
        <v>65</v>
      </c>
      <c r="L50" s="77">
        <v>50</v>
      </c>
      <c r="M50" s="77"/>
      <c r="N50" s="72"/>
      <c r="O50" s="79" t="s">
        <v>292</v>
      </c>
      <c r="P50" s="81">
        <v>41432.728136574071</v>
      </c>
    </row>
    <row r="51" spans="1:16" x14ac:dyDescent="0.25">
      <c r="A51" s="64" t="s">
        <v>221</v>
      </c>
      <c r="B51" s="64" t="s">
        <v>221</v>
      </c>
      <c r="C51" s="65"/>
      <c r="D51" s="66"/>
      <c r="E51" s="67"/>
      <c r="F51" s="68"/>
      <c r="G51" s="65"/>
      <c r="H51" s="69"/>
      <c r="I51" s="70"/>
      <c r="J51" s="70"/>
      <c r="K51" s="35" t="s">
        <v>65</v>
      </c>
      <c r="L51" s="77">
        <v>51</v>
      </c>
      <c r="M51" s="77"/>
      <c r="N51" s="72"/>
      <c r="O51" s="79" t="s">
        <v>292</v>
      </c>
      <c r="P51" s="81">
        <v>41432.771840277775</v>
      </c>
    </row>
    <row r="52" spans="1:16" x14ac:dyDescent="0.25">
      <c r="A52" s="64" t="s">
        <v>221</v>
      </c>
      <c r="B52" s="64" t="s">
        <v>221</v>
      </c>
      <c r="C52" s="65"/>
      <c r="D52" s="66"/>
      <c r="E52" s="67"/>
      <c r="F52" s="68"/>
      <c r="G52" s="65"/>
      <c r="H52" s="69"/>
      <c r="I52" s="70"/>
      <c r="J52" s="70"/>
      <c r="K52" s="35" t="s">
        <v>65</v>
      </c>
      <c r="L52" s="77">
        <v>52</v>
      </c>
      <c r="M52" s="77"/>
      <c r="N52" s="72"/>
      <c r="O52" s="79" t="s">
        <v>292</v>
      </c>
      <c r="P52" s="81">
        <v>41435.56045138889</v>
      </c>
    </row>
    <row r="53" spans="1:16" x14ac:dyDescent="0.25">
      <c r="A53" s="64" t="s">
        <v>221</v>
      </c>
      <c r="B53" s="64" t="s">
        <v>221</v>
      </c>
      <c r="C53" s="65"/>
      <c r="D53" s="66"/>
      <c r="E53" s="67"/>
      <c r="F53" s="68"/>
      <c r="G53" s="65"/>
      <c r="H53" s="69"/>
      <c r="I53" s="70"/>
      <c r="J53" s="70"/>
      <c r="K53" s="35" t="s">
        <v>65</v>
      </c>
      <c r="L53" s="77">
        <v>53</v>
      </c>
      <c r="M53" s="77"/>
      <c r="N53" s="72"/>
      <c r="O53" s="79" t="s">
        <v>292</v>
      </c>
      <c r="P53" s="81">
        <v>41436.774259259262</v>
      </c>
    </row>
    <row r="54" spans="1:16" x14ac:dyDescent="0.25">
      <c r="A54" s="64" t="s">
        <v>221</v>
      </c>
      <c r="B54" s="64" t="s">
        <v>221</v>
      </c>
      <c r="C54" s="65"/>
      <c r="D54" s="66"/>
      <c r="E54" s="67"/>
      <c r="F54" s="68"/>
      <c r="G54" s="65"/>
      <c r="H54" s="69"/>
      <c r="I54" s="70"/>
      <c r="J54" s="70"/>
      <c r="K54" s="35" t="s">
        <v>65</v>
      </c>
      <c r="L54" s="77">
        <v>54</v>
      </c>
      <c r="M54" s="77"/>
      <c r="N54" s="72"/>
      <c r="O54" s="79" t="s">
        <v>292</v>
      </c>
      <c r="P54" s="81">
        <v>41437.687372685185</v>
      </c>
    </row>
    <row r="55" spans="1:16" x14ac:dyDescent="0.25">
      <c r="A55" s="64" t="s">
        <v>222</v>
      </c>
      <c r="B55" s="64" t="s">
        <v>222</v>
      </c>
      <c r="C55" s="65"/>
      <c r="D55" s="66"/>
      <c r="E55" s="67"/>
      <c r="F55" s="68"/>
      <c r="G55" s="65"/>
      <c r="H55" s="69"/>
      <c r="I55" s="70"/>
      <c r="J55" s="70"/>
      <c r="K55" s="35" t="s">
        <v>65</v>
      </c>
      <c r="L55" s="77">
        <v>55</v>
      </c>
      <c r="M55" s="77"/>
      <c r="N55" s="72"/>
      <c r="O55" s="79" t="s">
        <v>292</v>
      </c>
      <c r="P55" s="81">
        <v>41437.70721064815</v>
      </c>
    </row>
    <row r="56" spans="1:16" x14ac:dyDescent="0.25">
      <c r="A56" s="64" t="s">
        <v>223</v>
      </c>
      <c r="B56" s="64" t="s">
        <v>223</v>
      </c>
      <c r="C56" s="65"/>
      <c r="D56" s="66"/>
      <c r="E56" s="67"/>
      <c r="F56" s="68"/>
      <c r="G56" s="65"/>
      <c r="H56" s="69"/>
      <c r="I56" s="70"/>
      <c r="J56" s="70"/>
      <c r="K56" s="35" t="s">
        <v>65</v>
      </c>
      <c r="L56" s="77">
        <v>56</v>
      </c>
      <c r="M56" s="77"/>
      <c r="N56" s="72"/>
      <c r="O56" s="79" t="s">
        <v>292</v>
      </c>
      <c r="P56" s="81">
        <v>41437.782314814816</v>
      </c>
    </row>
    <row r="57" spans="1:16" x14ac:dyDescent="0.25">
      <c r="A57" s="64" t="s">
        <v>224</v>
      </c>
      <c r="B57" s="64" t="s">
        <v>224</v>
      </c>
      <c r="C57" s="65"/>
      <c r="D57" s="66"/>
      <c r="E57" s="67"/>
      <c r="F57" s="68"/>
      <c r="G57" s="65"/>
      <c r="H57" s="69"/>
      <c r="I57" s="70"/>
      <c r="J57" s="70"/>
      <c r="K57" s="35" t="s">
        <v>65</v>
      </c>
      <c r="L57" s="77">
        <v>57</v>
      </c>
      <c r="M57" s="77"/>
      <c r="N57" s="72"/>
      <c r="O57" s="79" t="s">
        <v>292</v>
      </c>
      <c r="P57" s="81">
        <v>41437.790543981479</v>
      </c>
    </row>
    <row r="58" spans="1:16" x14ac:dyDescent="0.25">
      <c r="A58" s="64" t="s">
        <v>225</v>
      </c>
      <c r="B58" s="64" t="s">
        <v>225</v>
      </c>
      <c r="C58" s="65"/>
      <c r="D58" s="66"/>
      <c r="E58" s="67"/>
      <c r="F58" s="68"/>
      <c r="G58" s="65"/>
      <c r="H58" s="69"/>
      <c r="I58" s="70"/>
      <c r="J58" s="70"/>
      <c r="K58" s="35" t="s">
        <v>65</v>
      </c>
      <c r="L58" s="77">
        <v>58</v>
      </c>
      <c r="M58" s="77"/>
      <c r="N58" s="72"/>
      <c r="O58" s="79" t="s">
        <v>292</v>
      </c>
      <c r="P58" s="81">
        <v>41437.836145833331</v>
      </c>
    </row>
    <row r="59" spans="1:16" x14ac:dyDescent="0.25">
      <c r="A59" s="64" t="s">
        <v>226</v>
      </c>
      <c r="B59" s="64" t="s">
        <v>226</v>
      </c>
      <c r="C59" s="65"/>
      <c r="D59" s="66"/>
      <c r="E59" s="67"/>
      <c r="F59" s="68"/>
      <c r="G59" s="65"/>
      <c r="H59" s="69"/>
      <c r="I59" s="70"/>
      <c r="J59" s="70"/>
      <c r="K59" s="35" t="s">
        <v>65</v>
      </c>
      <c r="L59" s="77">
        <v>59</v>
      </c>
      <c r="M59" s="77"/>
      <c r="N59" s="72"/>
      <c r="O59" s="79" t="s">
        <v>292</v>
      </c>
      <c r="P59" s="81">
        <v>41437.890428240738</v>
      </c>
    </row>
    <row r="60" spans="1:16" x14ac:dyDescent="0.25">
      <c r="A60" s="64" t="s">
        <v>227</v>
      </c>
      <c r="B60" s="64" t="s">
        <v>227</v>
      </c>
      <c r="C60" s="65"/>
      <c r="D60" s="66"/>
      <c r="E60" s="67"/>
      <c r="F60" s="68"/>
      <c r="G60" s="65"/>
      <c r="H60" s="69"/>
      <c r="I60" s="70"/>
      <c r="J60" s="70"/>
      <c r="K60" s="35" t="s">
        <v>65</v>
      </c>
      <c r="L60" s="77">
        <v>60</v>
      </c>
      <c r="M60" s="77"/>
      <c r="N60" s="72"/>
      <c r="O60" s="79" t="s">
        <v>292</v>
      </c>
      <c r="P60" s="81">
        <v>41437.9841087963</v>
      </c>
    </row>
    <row r="61" spans="1:16" x14ac:dyDescent="0.25">
      <c r="A61" s="64" t="s">
        <v>228</v>
      </c>
      <c r="B61" s="64" t="s">
        <v>228</v>
      </c>
      <c r="C61" s="65"/>
      <c r="D61" s="66"/>
      <c r="E61" s="67"/>
      <c r="F61" s="68"/>
      <c r="G61" s="65"/>
      <c r="H61" s="69"/>
      <c r="I61" s="70"/>
      <c r="J61" s="70"/>
      <c r="K61" s="35" t="s">
        <v>65</v>
      </c>
      <c r="L61" s="77">
        <v>61</v>
      </c>
      <c r="M61" s="77"/>
      <c r="N61" s="72"/>
      <c r="O61" s="79" t="s">
        <v>292</v>
      </c>
      <c r="P61" s="81">
        <v>41438.184166666666</v>
      </c>
    </row>
    <row r="62" spans="1:16" x14ac:dyDescent="0.25">
      <c r="A62" s="64" t="s">
        <v>229</v>
      </c>
      <c r="B62" s="64" t="s">
        <v>229</v>
      </c>
      <c r="C62" s="65"/>
      <c r="D62" s="66"/>
      <c r="E62" s="67"/>
      <c r="F62" s="68"/>
      <c r="G62" s="65"/>
      <c r="H62" s="69"/>
      <c r="I62" s="70"/>
      <c r="J62" s="70"/>
      <c r="K62" s="35" t="s">
        <v>65</v>
      </c>
      <c r="L62" s="77">
        <v>62</v>
      </c>
      <c r="M62" s="77"/>
      <c r="N62" s="72"/>
      <c r="O62" s="79" t="s">
        <v>292</v>
      </c>
      <c r="P62" s="81">
        <v>41438.327777777777</v>
      </c>
    </row>
    <row r="63" spans="1:16" x14ac:dyDescent="0.25">
      <c r="A63" s="64" t="s">
        <v>230</v>
      </c>
      <c r="B63" s="64" t="s">
        <v>230</v>
      </c>
      <c r="C63" s="65"/>
      <c r="D63" s="66"/>
      <c r="E63" s="67"/>
      <c r="F63" s="68"/>
      <c r="G63" s="65"/>
      <c r="H63" s="69"/>
      <c r="I63" s="70"/>
      <c r="J63" s="70"/>
      <c r="K63" s="35" t="s">
        <v>65</v>
      </c>
      <c r="L63" s="77">
        <v>63</v>
      </c>
      <c r="M63" s="77"/>
      <c r="N63" s="72"/>
      <c r="O63" s="79" t="s">
        <v>292</v>
      </c>
      <c r="P63" s="81">
        <v>41438.435266203705</v>
      </c>
    </row>
    <row r="64" spans="1:16" x14ac:dyDescent="0.25">
      <c r="A64" s="64" t="s">
        <v>231</v>
      </c>
      <c r="B64" s="64" t="s">
        <v>231</v>
      </c>
      <c r="C64" s="65"/>
      <c r="D64" s="66"/>
      <c r="E64" s="67"/>
      <c r="F64" s="68"/>
      <c r="G64" s="65"/>
      <c r="H64" s="69"/>
      <c r="I64" s="70"/>
      <c r="J64" s="70"/>
      <c r="K64" s="35" t="s">
        <v>65</v>
      </c>
      <c r="L64" s="77">
        <v>64</v>
      </c>
      <c r="M64" s="77"/>
      <c r="N64" s="72"/>
      <c r="O64" s="79" t="s">
        <v>292</v>
      </c>
      <c r="P64" s="81">
        <v>41438.534386574072</v>
      </c>
    </row>
    <row r="65" spans="1:16" x14ac:dyDescent="0.25">
      <c r="A65" s="64" t="s">
        <v>232</v>
      </c>
      <c r="B65" s="64" t="s">
        <v>232</v>
      </c>
      <c r="C65" s="65"/>
      <c r="D65" s="66"/>
      <c r="E65" s="67"/>
      <c r="F65" s="68"/>
      <c r="G65" s="65"/>
      <c r="H65" s="69"/>
      <c r="I65" s="70"/>
      <c r="J65" s="70"/>
      <c r="K65" s="35" t="s">
        <v>65</v>
      </c>
      <c r="L65" s="77">
        <v>65</v>
      </c>
      <c r="M65" s="77"/>
      <c r="N65" s="72"/>
      <c r="O65" s="79" t="s">
        <v>292</v>
      </c>
      <c r="P65" s="81">
        <v>41438.574745370373</v>
      </c>
    </row>
    <row r="66" spans="1:16" x14ac:dyDescent="0.25">
      <c r="A66" s="64" t="s">
        <v>233</v>
      </c>
      <c r="B66" s="64" t="s">
        <v>233</v>
      </c>
      <c r="C66" s="65"/>
      <c r="D66" s="66"/>
      <c r="E66" s="67"/>
      <c r="F66" s="68"/>
      <c r="G66" s="65"/>
      <c r="H66" s="69"/>
      <c r="I66" s="70"/>
      <c r="J66" s="70"/>
      <c r="K66" s="35" t="s">
        <v>65</v>
      </c>
      <c r="L66" s="77">
        <v>66</v>
      </c>
      <c r="M66" s="77"/>
      <c r="N66" s="72"/>
      <c r="O66" s="79" t="s">
        <v>292</v>
      </c>
      <c r="P66" s="81">
        <v>41431.781574074077</v>
      </c>
    </row>
    <row r="67" spans="1:16" x14ac:dyDescent="0.25">
      <c r="A67" s="64" t="s">
        <v>233</v>
      </c>
      <c r="B67" s="64" t="s">
        <v>256</v>
      </c>
      <c r="C67" s="65"/>
      <c r="D67" s="66"/>
      <c r="E67" s="67"/>
      <c r="F67" s="68"/>
      <c r="G67" s="65"/>
      <c r="H67" s="69"/>
      <c r="I67" s="70"/>
      <c r="J67" s="70"/>
      <c r="K67" s="35" t="s">
        <v>65</v>
      </c>
      <c r="L67" s="77">
        <v>67</v>
      </c>
      <c r="M67" s="77"/>
      <c r="N67" s="72"/>
      <c r="O67" s="79" t="s">
        <v>294</v>
      </c>
      <c r="P67" s="81">
        <v>41438.597800925927</v>
      </c>
    </row>
    <row r="68" spans="1:16" x14ac:dyDescent="0.25">
      <c r="A68" s="64" t="s">
        <v>233</v>
      </c>
      <c r="B68" s="64" t="s">
        <v>257</v>
      </c>
      <c r="C68" s="65"/>
      <c r="D68" s="66"/>
      <c r="E68" s="67"/>
      <c r="F68" s="68"/>
      <c r="G68" s="65"/>
      <c r="H68" s="69"/>
      <c r="I68" s="70"/>
      <c r="J68" s="70"/>
      <c r="K68" s="35" t="s">
        <v>65</v>
      </c>
      <c r="L68" s="77">
        <v>68</v>
      </c>
      <c r="M68" s="77"/>
      <c r="N68" s="72"/>
      <c r="O68" s="79" t="s">
        <v>294</v>
      </c>
      <c r="P68" s="81">
        <v>41438.597800925927</v>
      </c>
    </row>
    <row r="69" spans="1:16" x14ac:dyDescent="0.25">
      <c r="A69" s="64" t="s">
        <v>234</v>
      </c>
      <c r="B69" s="64" t="s">
        <v>234</v>
      </c>
      <c r="C69" s="65"/>
      <c r="D69" s="66"/>
      <c r="E69" s="67"/>
      <c r="F69" s="68"/>
      <c r="G69" s="65"/>
      <c r="H69" s="69"/>
      <c r="I69" s="70"/>
      <c r="J69" s="70"/>
      <c r="K69" s="35" t="s">
        <v>65</v>
      </c>
      <c r="L69" s="77">
        <v>69</v>
      </c>
      <c r="M69" s="77"/>
      <c r="N69" s="72"/>
      <c r="O69" s="79" t="s">
        <v>292</v>
      </c>
      <c r="P69" s="81">
        <v>41431.825902777775</v>
      </c>
    </row>
    <row r="70" spans="1:16" x14ac:dyDescent="0.25">
      <c r="A70" s="64" t="s">
        <v>234</v>
      </c>
      <c r="B70" s="64" t="s">
        <v>236</v>
      </c>
      <c r="C70" s="65"/>
      <c r="D70" s="66"/>
      <c r="E70" s="67"/>
      <c r="F70" s="68"/>
      <c r="G70" s="65"/>
      <c r="H70" s="69"/>
      <c r="I70" s="70"/>
      <c r="J70" s="70"/>
      <c r="K70" s="35" t="s">
        <v>65</v>
      </c>
      <c r="L70" s="77">
        <v>70</v>
      </c>
      <c r="M70" s="77"/>
      <c r="N70" s="72"/>
      <c r="O70" s="79" t="s">
        <v>294</v>
      </c>
      <c r="P70" s="81">
        <v>41438.597800925927</v>
      </c>
    </row>
    <row r="71" spans="1:16" x14ac:dyDescent="0.25">
      <c r="A71" s="64" t="s">
        <v>235</v>
      </c>
      <c r="B71" s="64" t="s">
        <v>235</v>
      </c>
      <c r="C71" s="65"/>
      <c r="D71" s="66"/>
      <c r="E71" s="67"/>
      <c r="F71" s="68"/>
      <c r="G71" s="65"/>
      <c r="H71" s="69"/>
      <c r="I71" s="70"/>
      <c r="J71" s="70"/>
      <c r="K71" s="35" t="s">
        <v>65</v>
      </c>
      <c r="L71" s="77">
        <v>71</v>
      </c>
      <c r="M71" s="77"/>
      <c r="N71" s="72"/>
      <c r="O71" s="79" t="s">
        <v>292</v>
      </c>
      <c r="P71" s="81">
        <v>41431.627881944441</v>
      </c>
    </row>
    <row r="72" spans="1:16" x14ac:dyDescent="0.25">
      <c r="A72" s="64" t="s">
        <v>236</v>
      </c>
      <c r="B72" s="64" t="s">
        <v>235</v>
      </c>
      <c r="C72" s="65"/>
      <c r="D72" s="66"/>
      <c r="E72" s="67"/>
      <c r="F72" s="68"/>
      <c r="G72" s="65"/>
      <c r="H72" s="69"/>
      <c r="I72" s="70"/>
      <c r="J72" s="70"/>
      <c r="K72" s="35" t="s">
        <v>65</v>
      </c>
      <c r="L72" s="77">
        <v>72</v>
      </c>
      <c r="M72" s="77"/>
      <c r="N72" s="72"/>
      <c r="O72" s="79" t="s">
        <v>294</v>
      </c>
      <c r="P72" s="81">
        <v>41438.597800925927</v>
      </c>
    </row>
    <row r="73" spans="1:16" x14ac:dyDescent="0.25">
      <c r="A73" s="64" t="s">
        <v>237</v>
      </c>
      <c r="B73" s="64" t="s">
        <v>235</v>
      </c>
      <c r="C73" s="65"/>
      <c r="D73" s="66"/>
      <c r="E73" s="67"/>
      <c r="F73" s="68"/>
      <c r="G73" s="65"/>
      <c r="H73" s="69"/>
      <c r="I73" s="70"/>
      <c r="J73" s="70"/>
      <c r="K73" s="35" t="s">
        <v>65</v>
      </c>
      <c r="L73" s="77">
        <v>73</v>
      </c>
      <c r="M73" s="77"/>
      <c r="N73" s="72"/>
      <c r="O73" s="79" t="s">
        <v>294</v>
      </c>
      <c r="P73" s="81">
        <v>41438.597800925927</v>
      </c>
    </row>
    <row r="74" spans="1:16" x14ac:dyDescent="0.25">
      <c r="A74" s="64" t="s">
        <v>237</v>
      </c>
      <c r="B74" s="64" t="s">
        <v>237</v>
      </c>
      <c r="C74" s="65"/>
      <c r="D74" s="66"/>
      <c r="E74" s="67"/>
      <c r="F74" s="68"/>
      <c r="G74" s="65"/>
      <c r="H74" s="69"/>
      <c r="I74" s="70"/>
      <c r="J74" s="70"/>
      <c r="K74" s="35" t="s">
        <v>65</v>
      </c>
      <c r="L74" s="77">
        <v>74</v>
      </c>
      <c r="M74" s="77"/>
      <c r="N74" s="72"/>
      <c r="O74" s="79" t="s">
        <v>292</v>
      </c>
      <c r="P74" s="81">
        <v>41431.881979166668</v>
      </c>
    </row>
    <row r="75" spans="1:16" x14ac:dyDescent="0.25">
      <c r="A75" s="64" t="s">
        <v>237</v>
      </c>
      <c r="B75" s="64" t="s">
        <v>238</v>
      </c>
      <c r="C75" s="65"/>
      <c r="D75" s="66"/>
      <c r="E75" s="67"/>
      <c r="F75" s="68"/>
      <c r="G75" s="65"/>
      <c r="H75" s="69"/>
      <c r="I75" s="70"/>
      <c r="J75" s="70"/>
      <c r="K75" s="35" t="s">
        <v>66</v>
      </c>
      <c r="L75" s="77">
        <v>75</v>
      </c>
      <c r="M75" s="77"/>
      <c r="N75" s="72"/>
      <c r="O75" s="79" t="s">
        <v>294</v>
      </c>
      <c r="P75" s="81">
        <v>41438.597800925927</v>
      </c>
    </row>
    <row r="76" spans="1:16" x14ac:dyDescent="0.25">
      <c r="A76" s="64" t="s">
        <v>238</v>
      </c>
      <c r="B76" s="64" t="s">
        <v>237</v>
      </c>
      <c r="C76" s="65"/>
      <c r="D76" s="66"/>
      <c r="E76" s="67"/>
      <c r="F76" s="68"/>
      <c r="G76" s="65"/>
      <c r="H76" s="69"/>
      <c r="I76" s="70"/>
      <c r="J76" s="70"/>
      <c r="K76" s="35" t="s">
        <v>66</v>
      </c>
      <c r="L76" s="77">
        <v>76</v>
      </c>
      <c r="M76" s="77"/>
      <c r="N76" s="72"/>
      <c r="O76" s="79" t="s">
        <v>294</v>
      </c>
      <c r="P76" s="81">
        <v>41438.597800925927</v>
      </c>
    </row>
    <row r="77" spans="1:16" x14ac:dyDescent="0.25">
      <c r="A77" s="64" t="s">
        <v>238</v>
      </c>
      <c r="B77" s="64" t="s">
        <v>238</v>
      </c>
      <c r="C77" s="65"/>
      <c r="D77" s="66"/>
      <c r="E77" s="67"/>
      <c r="F77" s="68"/>
      <c r="G77" s="65"/>
      <c r="H77" s="69"/>
      <c r="I77" s="70"/>
      <c r="J77" s="70"/>
      <c r="K77" s="35" t="s">
        <v>65</v>
      </c>
      <c r="L77" s="77">
        <v>77</v>
      </c>
      <c r="M77" s="77"/>
      <c r="N77" s="72"/>
      <c r="O77" s="79" t="s">
        <v>292</v>
      </c>
      <c r="P77" s="81">
        <v>41431.954351851855</v>
      </c>
    </row>
    <row r="78" spans="1:16" x14ac:dyDescent="0.25">
      <c r="A78" s="64" t="s">
        <v>239</v>
      </c>
      <c r="B78" s="64" t="s">
        <v>239</v>
      </c>
      <c r="C78" s="65"/>
      <c r="D78" s="66"/>
      <c r="E78" s="67"/>
      <c r="F78" s="68"/>
      <c r="G78" s="65"/>
      <c r="H78" s="69"/>
      <c r="I78" s="70"/>
      <c r="J78" s="70"/>
      <c r="K78" s="35" t="s">
        <v>65</v>
      </c>
      <c r="L78" s="77">
        <v>78</v>
      </c>
      <c r="M78" s="77"/>
      <c r="N78" s="72"/>
      <c r="O78" s="79" t="s">
        <v>292</v>
      </c>
      <c r="P78" s="81">
        <v>41432.374398148146</v>
      </c>
    </row>
    <row r="79" spans="1:16" x14ac:dyDescent="0.25">
      <c r="A79" s="64" t="s">
        <v>240</v>
      </c>
      <c r="B79" s="64" t="s">
        <v>239</v>
      </c>
      <c r="C79" s="65"/>
      <c r="D79" s="66"/>
      <c r="E79" s="67"/>
      <c r="F79" s="68"/>
      <c r="G79" s="65"/>
      <c r="H79" s="69"/>
      <c r="I79" s="70"/>
      <c r="J79" s="70"/>
      <c r="K79" s="35" t="s">
        <v>66</v>
      </c>
      <c r="L79" s="77">
        <v>79</v>
      </c>
      <c r="M79" s="77"/>
      <c r="N79" s="72"/>
      <c r="O79" s="79" t="s">
        <v>294</v>
      </c>
      <c r="P79" s="81">
        <v>41438.597800925927</v>
      </c>
    </row>
    <row r="80" spans="1:16" x14ac:dyDescent="0.25">
      <c r="A80" s="64" t="s">
        <v>239</v>
      </c>
      <c r="B80" s="64" t="s">
        <v>240</v>
      </c>
      <c r="C80" s="65"/>
      <c r="D80" s="66"/>
      <c r="E80" s="67"/>
      <c r="F80" s="68"/>
      <c r="G80" s="65"/>
      <c r="H80" s="69"/>
      <c r="I80" s="70"/>
      <c r="J80" s="70"/>
      <c r="K80" s="35" t="s">
        <v>66</v>
      </c>
      <c r="L80" s="77">
        <v>80</v>
      </c>
      <c r="M80" s="77"/>
      <c r="N80" s="72"/>
      <c r="O80" s="79" t="s">
        <v>294</v>
      </c>
      <c r="P80" s="81">
        <v>41438.597800925927</v>
      </c>
    </row>
    <row r="81" spans="1:16" x14ac:dyDescent="0.25">
      <c r="A81" s="64" t="s">
        <v>241</v>
      </c>
      <c r="B81" s="64" t="s">
        <v>243</v>
      </c>
      <c r="C81" s="65"/>
      <c r="D81" s="66"/>
      <c r="E81" s="67"/>
      <c r="F81" s="68"/>
      <c r="G81" s="65"/>
      <c r="H81" s="69"/>
      <c r="I81" s="70"/>
      <c r="J81" s="70"/>
      <c r="K81" s="35" t="s">
        <v>66</v>
      </c>
      <c r="L81" s="77">
        <v>81</v>
      </c>
      <c r="M81" s="77"/>
      <c r="N81" s="72"/>
      <c r="O81" s="79" t="s">
        <v>293</v>
      </c>
      <c r="P81" s="81">
        <v>41431.731111111112</v>
      </c>
    </row>
    <row r="82" spans="1:16" x14ac:dyDescent="0.25">
      <c r="A82" s="64" t="s">
        <v>242</v>
      </c>
      <c r="B82" s="64" t="s">
        <v>241</v>
      </c>
      <c r="C82" s="65"/>
      <c r="D82" s="66"/>
      <c r="E82" s="67"/>
      <c r="F82" s="68"/>
      <c r="G82" s="65"/>
      <c r="H82" s="69"/>
      <c r="I82" s="70"/>
      <c r="J82" s="70"/>
      <c r="K82" s="35" t="s">
        <v>66</v>
      </c>
      <c r="L82" s="77">
        <v>82</v>
      </c>
      <c r="M82" s="77"/>
      <c r="N82" s="72"/>
      <c r="O82" s="79" t="s">
        <v>294</v>
      </c>
      <c r="P82" s="81">
        <v>41438.597800925927</v>
      </c>
    </row>
    <row r="83" spans="1:16" x14ac:dyDescent="0.25">
      <c r="A83" s="64" t="s">
        <v>241</v>
      </c>
      <c r="B83" s="64" t="s">
        <v>242</v>
      </c>
      <c r="C83" s="65"/>
      <c r="D83" s="66"/>
      <c r="E83" s="67"/>
      <c r="F83" s="68"/>
      <c r="G83" s="65"/>
      <c r="H83" s="69"/>
      <c r="I83" s="70"/>
      <c r="J83" s="70"/>
      <c r="K83" s="35" t="s">
        <v>66</v>
      </c>
      <c r="L83" s="77">
        <v>83</v>
      </c>
      <c r="M83" s="77"/>
      <c r="N83" s="72"/>
      <c r="O83" s="79" t="s">
        <v>294</v>
      </c>
      <c r="P83" s="81">
        <v>41438.597800925927</v>
      </c>
    </row>
    <row r="84" spans="1:16" x14ac:dyDescent="0.25">
      <c r="A84" s="64" t="s">
        <v>243</v>
      </c>
      <c r="B84" s="64" t="s">
        <v>241</v>
      </c>
      <c r="C84" s="65"/>
      <c r="D84" s="66"/>
      <c r="E84" s="67"/>
      <c r="F84" s="68"/>
      <c r="G84" s="65"/>
      <c r="H84" s="69"/>
      <c r="I84" s="70"/>
      <c r="J84" s="70"/>
      <c r="K84" s="35" t="s">
        <v>66</v>
      </c>
      <c r="L84" s="77">
        <v>84</v>
      </c>
      <c r="M84" s="77"/>
      <c r="N84" s="72"/>
      <c r="O84" s="79" t="s">
        <v>294</v>
      </c>
      <c r="P84" s="81">
        <v>41438.597800925927</v>
      </c>
    </row>
    <row r="85" spans="1:16" x14ac:dyDescent="0.25">
      <c r="A85" s="64" t="s">
        <v>242</v>
      </c>
      <c r="B85" s="64" t="s">
        <v>243</v>
      </c>
      <c r="C85" s="65"/>
      <c r="D85" s="66"/>
      <c r="E85" s="67"/>
      <c r="F85" s="68"/>
      <c r="G85" s="65"/>
      <c r="H85" s="69"/>
      <c r="I85" s="70"/>
      <c r="J85" s="70"/>
      <c r="K85" s="35" t="s">
        <v>66</v>
      </c>
      <c r="L85" s="77">
        <v>85</v>
      </c>
      <c r="M85" s="77"/>
      <c r="N85" s="72"/>
      <c r="O85" s="79" t="s">
        <v>293</v>
      </c>
      <c r="P85" s="81">
        <v>41431.722407407404</v>
      </c>
    </row>
    <row r="86" spans="1:16" x14ac:dyDescent="0.25">
      <c r="A86" s="64" t="s">
        <v>243</v>
      </c>
      <c r="B86" s="64" t="s">
        <v>242</v>
      </c>
      <c r="C86" s="65"/>
      <c r="D86" s="66"/>
      <c r="E86" s="67"/>
      <c r="F86" s="68"/>
      <c r="G86" s="65"/>
      <c r="H86" s="69"/>
      <c r="I86" s="70"/>
      <c r="J86" s="70"/>
      <c r="K86" s="35" t="s">
        <v>66</v>
      </c>
      <c r="L86" s="77">
        <v>86</v>
      </c>
      <c r="M86" s="77"/>
      <c r="N86" s="72"/>
      <c r="O86" s="79" t="s">
        <v>294</v>
      </c>
      <c r="P86" s="81">
        <v>41438.597800925927</v>
      </c>
    </row>
    <row r="87" spans="1:16" x14ac:dyDescent="0.25">
      <c r="A87" s="64" t="s">
        <v>243</v>
      </c>
      <c r="B87" s="64" t="s">
        <v>243</v>
      </c>
      <c r="C87" s="65"/>
      <c r="D87" s="66"/>
      <c r="E87" s="67"/>
      <c r="F87" s="68"/>
      <c r="G87" s="65"/>
      <c r="H87" s="69"/>
      <c r="I87" s="70"/>
      <c r="J87" s="70"/>
      <c r="K87" s="35" t="s">
        <v>65</v>
      </c>
      <c r="L87" s="77">
        <v>87</v>
      </c>
      <c r="M87" s="77"/>
      <c r="N87" s="72"/>
      <c r="O87" s="79" t="s">
        <v>292</v>
      </c>
      <c r="P87" s="81">
        <v>41431.721770833334</v>
      </c>
    </row>
    <row r="88" spans="1:16" x14ac:dyDescent="0.25">
      <c r="A88" s="64" t="s">
        <v>243</v>
      </c>
      <c r="B88" s="64" t="s">
        <v>243</v>
      </c>
      <c r="C88" s="65"/>
      <c r="D88" s="66"/>
      <c r="E88" s="67"/>
      <c r="F88" s="68"/>
      <c r="G88" s="65"/>
      <c r="H88" s="69"/>
      <c r="I88" s="70"/>
      <c r="J88" s="70"/>
      <c r="K88" s="35" t="s">
        <v>65</v>
      </c>
      <c r="L88" s="77">
        <v>88</v>
      </c>
      <c r="M88" s="77"/>
      <c r="N88" s="72"/>
      <c r="O88" s="79" t="s">
        <v>292</v>
      </c>
      <c r="P88" s="81">
        <v>41432.688275462962</v>
      </c>
    </row>
    <row r="89" spans="1:16" x14ac:dyDescent="0.25">
      <c r="A89" s="64" t="s">
        <v>244</v>
      </c>
      <c r="B89" s="64" t="s">
        <v>195</v>
      </c>
      <c r="C89" s="65"/>
      <c r="D89" s="66"/>
      <c r="E89" s="67"/>
      <c r="F89" s="68"/>
      <c r="G89" s="65"/>
      <c r="H89" s="69"/>
      <c r="I89" s="70"/>
      <c r="J89" s="70"/>
      <c r="K89" s="35" t="s">
        <v>65</v>
      </c>
      <c r="L89" s="77">
        <v>89</v>
      </c>
      <c r="M89" s="77"/>
      <c r="N89" s="72"/>
      <c r="O89" s="79" t="s">
        <v>294</v>
      </c>
      <c r="P89" s="81">
        <v>41438.597800925927</v>
      </c>
    </row>
    <row r="90" spans="1:16" x14ac:dyDescent="0.25">
      <c r="A90" s="64" t="s">
        <v>244</v>
      </c>
      <c r="B90" s="64" t="s">
        <v>244</v>
      </c>
      <c r="C90" s="65"/>
      <c r="D90" s="66"/>
      <c r="E90" s="67"/>
      <c r="F90" s="68"/>
      <c r="G90" s="65"/>
      <c r="H90" s="69"/>
      <c r="I90" s="70"/>
      <c r="J90" s="70"/>
      <c r="K90" s="35" t="s">
        <v>65</v>
      </c>
      <c r="L90" s="77">
        <v>90</v>
      </c>
      <c r="M90" s="77"/>
      <c r="N90" s="72"/>
      <c r="O90" s="79" t="s">
        <v>292</v>
      </c>
      <c r="P90" s="81">
        <v>41433.134872685187</v>
      </c>
    </row>
    <row r="91" spans="1:16" x14ac:dyDescent="0.25">
      <c r="A91" s="64" t="s">
        <v>244</v>
      </c>
      <c r="B91" s="64" t="s">
        <v>257</v>
      </c>
      <c r="C91" s="65"/>
      <c r="D91" s="66"/>
      <c r="E91" s="67"/>
      <c r="F91" s="68"/>
      <c r="G91" s="65"/>
      <c r="H91" s="69"/>
      <c r="I91" s="70"/>
      <c r="J91" s="70"/>
      <c r="K91" s="35" t="s">
        <v>65</v>
      </c>
      <c r="L91" s="77">
        <v>91</v>
      </c>
      <c r="M91" s="77"/>
      <c r="N91" s="72"/>
      <c r="O91" s="79" t="s">
        <v>294</v>
      </c>
      <c r="P91" s="81">
        <v>41438.597800925927</v>
      </c>
    </row>
    <row r="92" spans="1:16" x14ac:dyDescent="0.25">
      <c r="A92" s="64" t="s">
        <v>245</v>
      </c>
      <c r="B92" s="64" t="s">
        <v>245</v>
      </c>
      <c r="C92" s="65"/>
      <c r="D92" s="66"/>
      <c r="E92" s="67"/>
      <c r="F92" s="68"/>
      <c r="G92" s="65"/>
      <c r="H92" s="69"/>
      <c r="I92" s="70"/>
      <c r="J92" s="70"/>
      <c r="K92" s="35" t="s">
        <v>65</v>
      </c>
      <c r="L92" s="77">
        <v>92</v>
      </c>
      <c r="M92" s="77"/>
      <c r="N92" s="72"/>
      <c r="O92" s="79" t="s">
        <v>292</v>
      </c>
      <c r="P92" s="81">
        <v>41433.801076388889</v>
      </c>
    </row>
    <row r="93" spans="1:16" x14ac:dyDescent="0.25">
      <c r="A93" s="64" t="s">
        <v>245</v>
      </c>
      <c r="B93" s="64" t="s">
        <v>246</v>
      </c>
      <c r="C93" s="65"/>
      <c r="D93" s="66"/>
      <c r="E93" s="67"/>
      <c r="F93" s="68"/>
      <c r="G93" s="65"/>
      <c r="H93" s="69"/>
      <c r="I93" s="70"/>
      <c r="J93" s="70"/>
      <c r="K93" s="35" t="s">
        <v>65</v>
      </c>
      <c r="L93" s="77">
        <v>93</v>
      </c>
      <c r="M93" s="77"/>
      <c r="N93" s="72"/>
      <c r="O93" s="79" t="s">
        <v>294</v>
      </c>
      <c r="P93" s="81">
        <v>41438.597800925927</v>
      </c>
    </row>
    <row r="94" spans="1:16" x14ac:dyDescent="0.25">
      <c r="A94" s="64" t="s">
        <v>246</v>
      </c>
      <c r="B94" s="64" t="s">
        <v>246</v>
      </c>
      <c r="C94" s="65"/>
      <c r="D94" s="66"/>
      <c r="E94" s="67"/>
      <c r="F94" s="68"/>
      <c r="G94" s="65"/>
      <c r="H94" s="69"/>
      <c r="I94" s="70"/>
      <c r="J94" s="70"/>
      <c r="K94" s="35" t="s">
        <v>65</v>
      </c>
      <c r="L94" s="77">
        <v>94</v>
      </c>
      <c r="M94" s="77"/>
      <c r="N94" s="72"/>
      <c r="O94" s="79" t="s">
        <v>292</v>
      </c>
      <c r="P94" s="81">
        <v>41433.779166666667</v>
      </c>
    </row>
    <row r="95" spans="1:16" x14ac:dyDescent="0.25">
      <c r="A95" s="64" t="s">
        <v>246</v>
      </c>
      <c r="B95" s="64" t="s">
        <v>263</v>
      </c>
      <c r="C95" s="65"/>
      <c r="D95" s="66"/>
      <c r="E95" s="67"/>
      <c r="F95" s="68"/>
      <c r="G95" s="65"/>
      <c r="H95" s="69"/>
      <c r="I95" s="70"/>
      <c r="J95" s="70"/>
      <c r="K95" s="35" t="s">
        <v>65</v>
      </c>
      <c r="L95" s="77">
        <v>95</v>
      </c>
      <c r="M95" s="77"/>
      <c r="N95" s="72"/>
      <c r="O95" s="79" t="s">
        <v>294</v>
      </c>
      <c r="P95" s="81">
        <v>41438.597800925927</v>
      </c>
    </row>
    <row r="96" spans="1:16" x14ac:dyDescent="0.25">
      <c r="A96" s="64" t="s">
        <v>246</v>
      </c>
      <c r="B96" s="64" t="s">
        <v>257</v>
      </c>
      <c r="C96" s="65"/>
      <c r="D96" s="66"/>
      <c r="E96" s="67"/>
      <c r="F96" s="68"/>
      <c r="G96" s="65"/>
      <c r="H96" s="69"/>
      <c r="I96" s="70"/>
      <c r="J96" s="70"/>
      <c r="K96" s="35" t="s">
        <v>65</v>
      </c>
      <c r="L96" s="77">
        <v>96</v>
      </c>
      <c r="M96" s="77"/>
      <c r="N96" s="72"/>
      <c r="O96" s="79" t="s">
        <v>294</v>
      </c>
      <c r="P96" s="81">
        <v>41438.597800925927</v>
      </c>
    </row>
    <row r="97" spans="1:16" x14ac:dyDescent="0.25">
      <c r="A97" s="64" t="s">
        <v>246</v>
      </c>
      <c r="B97" s="64" t="s">
        <v>256</v>
      </c>
      <c r="C97" s="65"/>
      <c r="D97" s="66"/>
      <c r="E97" s="67"/>
      <c r="F97" s="68"/>
      <c r="G97" s="65"/>
      <c r="H97" s="69"/>
      <c r="I97" s="70"/>
      <c r="J97" s="70"/>
      <c r="K97" s="35" t="s">
        <v>65</v>
      </c>
      <c r="L97" s="77">
        <v>97</v>
      </c>
      <c r="M97" s="77"/>
      <c r="N97" s="72"/>
      <c r="O97" s="79" t="s">
        <v>294</v>
      </c>
      <c r="P97" s="81">
        <v>41438.597800925927</v>
      </c>
    </row>
    <row r="98" spans="1:16" x14ac:dyDescent="0.25">
      <c r="A98" s="64" t="s">
        <v>246</v>
      </c>
      <c r="B98" s="64" t="s">
        <v>252</v>
      </c>
      <c r="C98" s="65"/>
      <c r="D98" s="66"/>
      <c r="E98" s="67"/>
      <c r="F98" s="68"/>
      <c r="G98" s="65"/>
      <c r="H98" s="69"/>
      <c r="I98" s="70"/>
      <c r="J98" s="70"/>
      <c r="K98" s="35" t="s">
        <v>65</v>
      </c>
      <c r="L98" s="77">
        <v>98</v>
      </c>
      <c r="M98" s="77"/>
      <c r="N98" s="72"/>
      <c r="O98" s="79" t="s">
        <v>294</v>
      </c>
      <c r="P98" s="81">
        <v>41438.597800925927</v>
      </c>
    </row>
    <row r="99" spans="1:16" x14ac:dyDescent="0.25">
      <c r="A99" s="64" t="s">
        <v>247</v>
      </c>
      <c r="B99" s="64" t="s">
        <v>246</v>
      </c>
      <c r="C99" s="65"/>
      <c r="D99" s="66"/>
      <c r="E99" s="67"/>
      <c r="F99" s="68"/>
      <c r="G99" s="65"/>
      <c r="H99" s="69"/>
      <c r="I99" s="70"/>
      <c r="J99" s="70"/>
      <c r="K99" s="35" t="s">
        <v>65</v>
      </c>
      <c r="L99" s="77">
        <v>99</v>
      </c>
      <c r="M99" s="77"/>
      <c r="N99" s="72"/>
      <c r="O99" s="79" t="s">
        <v>294</v>
      </c>
      <c r="P99" s="81">
        <v>41438.597800925927</v>
      </c>
    </row>
    <row r="100" spans="1:16" x14ac:dyDescent="0.25">
      <c r="A100" s="64" t="s">
        <v>247</v>
      </c>
      <c r="B100" s="64" t="s">
        <v>247</v>
      </c>
      <c r="C100" s="65"/>
      <c r="D100" s="66"/>
      <c r="E100" s="67"/>
      <c r="F100" s="68"/>
      <c r="G100" s="65"/>
      <c r="H100" s="69"/>
      <c r="I100" s="70"/>
      <c r="J100" s="70"/>
      <c r="K100" s="35" t="s">
        <v>65</v>
      </c>
      <c r="L100" s="77">
        <v>100</v>
      </c>
      <c r="M100" s="77"/>
      <c r="N100" s="72"/>
      <c r="O100" s="79" t="s">
        <v>292</v>
      </c>
      <c r="P100" s="81">
        <v>41433.934606481482</v>
      </c>
    </row>
    <row r="101" spans="1:16" x14ac:dyDescent="0.25">
      <c r="A101" s="64" t="s">
        <v>248</v>
      </c>
      <c r="B101" s="64" t="s">
        <v>263</v>
      </c>
      <c r="C101" s="65"/>
      <c r="D101" s="66"/>
      <c r="E101" s="67"/>
      <c r="F101" s="68"/>
      <c r="G101" s="65"/>
      <c r="H101" s="69"/>
      <c r="I101" s="70"/>
      <c r="J101" s="70"/>
      <c r="K101" s="35" t="s">
        <v>65</v>
      </c>
      <c r="L101" s="77">
        <v>101</v>
      </c>
      <c r="M101" s="77"/>
      <c r="N101" s="72"/>
      <c r="O101" s="79" t="s">
        <v>293</v>
      </c>
      <c r="P101" s="81">
        <v>41435.218807870369</v>
      </c>
    </row>
    <row r="102" spans="1:16" x14ac:dyDescent="0.25">
      <c r="A102" s="64" t="s">
        <v>248</v>
      </c>
      <c r="B102" s="64" t="s">
        <v>263</v>
      </c>
      <c r="C102" s="65"/>
      <c r="D102" s="66"/>
      <c r="E102" s="67"/>
      <c r="F102" s="68"/>
      <c r="G102" s="65"/>
      <c r="H102" s="69"/>
      <c r="I102" s="70"/>
      <c r="J102" s="70"/>
      <c r="K102" s="35" t="s">
        <v>65</v>
      </c>
      <c r="L102" s="77">
        <v>102</v>
      </c>
      <c r="M102" s="77"/>
      <c r="N102" s="72"/>
      <c r="O102" s="79" t="s">
        <v>294</v>
      </c>
      <c r="P102" s="81">
        <v>41438.597800925927</v>
      </c>
    </row>
    <row r="103" spans="1:16" x14ac:dyDescent="0.25">
      <c r="A103" s="64" t="s">
        <v>249</v>
      </c>
      <c r="B103" s="64" t="s">
        <v>249</v>
      </c>
      <c r="C103" s="65"/>
      <c r="D103" s="66"/>
      <c r="E103" s="67"/>
      <c r="F103" s="68"/>
      <c r="G103" s="65"/>
      <c r="H103" s="69"/>
      <c r="I103" s="70"/>
      <c r="J103" s="70"/>
      <c r="K103" s="35" t="s">
        <v>65</v>
      </c>
      <c r="L103" s="77">
        <v>103</v>
      </c>
      <c r="M103" s="77"/>
      <c r="N103" s="72"/>
      <c r="O103" s="79" t="s">
        <v>292</v>
      </c>
      <c r="P103" s="81">
        <v>41432.430034722223</v>
      </c>
    </row>
    <row r="104" spans="1:16" x14ac:dyDescent="0.25">
      <c r="A104" s="64" t="s">
        <v>250</v>
      </c>
      <c r="B104" s="64" t="s">
        <v>249</v>
      </c>
      <c r="C104" s="65"/>
      <c r="D104" s="66"/>
      <c r="E104" s="67"/>
      <c r="F104" s="68"/>
      <c r="G104" s="65"/>
      <c r="H104" s="69"/>
      <c r="I104" s="70"/>
      <c r="J104" s="70"/>
      <c r="K104" s="35" t="s">
        <v>65</v>
      </c>
      <c r="L104" s="77">
        <v>104</v>
      </c>
      <c r="M104" s="77"/>
      <c r="N104" s="72"/>
      <c r="O104" s="79" t="s">
        <v>294</v>
      </c>
      <c r="P104" s="81">
        <v>41438.597800925927</v>
      </c>
    </row>
    <row r="105" spans="1:16" x14ac:dyDescent="0.25">
      <c r="A105" s="64" t="s">
        <v>250</v>
      </c>
      <c r="B105" s="64" t="s">
        <v>250</v>
      </c>
      <c r="C105" s="65"/>
      <c r="D105" s="66"/>
      <c r="E105" s="67"/>
      <c r="F105" s="68"/>
      <c r="G105" s="65"/>
      <c r="H105" s="69"/>
      <c r="I105" s="70"/>
      <c r="J105" s="70"/>
      <c r="K105" s="35" t="s">
        <v>65</v>
      </c>
      <c r="L105" s="77">
        <v>105</v>
      </c>
      <c r="M105" s="77"/>
      <c r="N105" s="72"/>
      <c r="O105" s="79" t="s">
        <v>292</v>
      </c>
      <c r="P105" s="81">
        <v>41435.402233796296</v>
      </c>
    </row>
    <row r="106" spans="1:16" x14ac:dyDescent="0.25">
      <c r="A106" s="64" t="s">
        <v>251</v>
      </c>
      <c r="B106" s="64" t="s">
        <v>251</v>
      </c>
      <c r="C106" s="65"/>
      <c r="D106" s="66"/>
      <c r="E106" s="67"/>
      <c r="F106" s="68"/>
      <c r="G106" s="65"/>
      <c r="H106" s="69"/>
      <c r="I106" s="70"/>
      <c r="J106" s="70"/>
      <c r="K106" s="35" t="s">
        <v>65</v>
      </c>
      <c r="L106" s="77">
        <v>106</v>
      </c>
      <c r="M106" s="77"/>
      <c r="N106" s="72"/>
      <c r="O106" s="79" t="s">
        <v>292</v>
      </c>
      <c r="P106" s="81">
        <v>41435.696967592594</v>
      </c>
    </row>
    <row r="107" spans="1:16" x14ac:dyDescent="0.25">
      <c r="A107" s="64" t="s">
        <v>252</v>
      </c>
      <c r="B107" s="64" t="s">
        <v>251</v>
      </c>
      <c r="C107" s="65"/>
      <c r="D107" s="66"/>
      <c r="E107" s="67"/>
      <c r="F107" s="68"/>
      <c r="G107" s="65"/>
      <c r="H107" s="69"/>
      <c r="I107" s="70"/>
      <c r="J107" s="70"/>
      <c r="K107" s="35" t="s">
        <v>66</v>
      </c>
      <c r="L107" s="77">
        <v>107</v>
      </c>
      <c r="M107" s="77"/>
      <c r="N107" s="72"/>
      <c r="O107" s="79" t="s">
        <v>293</v>
      </c>
      <c r="P107" s="81">
        <v>41435.810555555552</v>
      </c>
    </row>
    <row r="108" spans="1:16" x14ac:dyDescent="0.25">
      <c r="A108" s="64" t="s">
        <v>251</v>
      </c>
      <c r="B108" s="64" t="s">
        <v>252</v>
      </c>
      <c r="C108" s="65"/>
      <c r="D108" s="66"/>
      <c r="E108" s="67"/>
      <c r="F108" s="68"/>
      <c r="G108" s="65"/>
      <c r="H108" s="69"/>
      <c r="I108" s="70"/>
      <c r="J108" s="70"/>
      <c r="K108" s="35" t="s">
        <v>66</v>
      </c>
      <c r="L108" s="77">
        <v>108</v>
      </c>
      <c r="M108" s="77"/>
      <c r="N108" s="72"/>
      <c r="O108" s="79" t="s">
        <v>294</v>
      </c>
      <c r="P108" s="81">
        <v>41438.597800925927</v>
      </c>
    </row>
    <row r="109" spans="1:16" x14ac:dyDescent="0.25">
      <c r="A109" s="64" t="s">
        <v>253</v>
      </c>
      <c r="B109" s="64" t="s">
        <v>253</v>
      </c>
      <c r="C109" s="65"/>
      <c r="D109" s="66"/>
      <c r="E109" s="67"/>
      <c r="F109" s="68"/>
      <c r="G109" s="65"/>
      <c r="H109" s="69"/>
      <c r="I109" s="70"/>
      <c r="J109" s="70"/>
      <c r="K109" s="35" t="s">
        <v>65</v>
      </c>
      <c r="L109" s="77">
        <v>109</v>
      </c>
      <c r="M109" s="77"/>
      <c r="N109" s="72"/>
      <c r="O109" s="79" t="s">
        <v>292</v>
      </c>
      <c r="P109" s="81">
        <v>41435.704641203702</v>
      </c>
    </row>
    <row r="110" spans="1:16" x14ac:dyDescent="0.25">
      <c r="A110" s="64" t="s">
        <v>253</v>
      </c>
      <c r="B110" s="64" t="s">
        <v>254</v>
      </c>
      <c r="C110" s="65"/>
      <c r="D110" s="66"/>
      <c r="E110" s="67"/>
      <c r="F110" s="68"/>
      <c r="G110" s="65"/>
      <c r="H110" s="69"/>
      <c r="I110" s="70"/>
      <c r="J110" s="70"/>
      <c r="K110" s="35" t="s">
        <v>66</v>
      </c>
      <c r="L110" s="77">
        <v>110</v>
      </c>
      <c r="M110" s="77"/>
      <c r="N110" s="72"/>
      <c r="O110" s="79" t="s">
        <v>294</v>
      </c>
      <c r="P110" s="81">
        <v>41438.597800925927</v>
      </c>
    </row>
    <row r="111" spans="1:16" x14ac:dyDescent="0.25">
      <c r="A111" s="64" t="s">
        <v>253</v>
      </c>
      <c r="B111" s="64" t="s">
        <v>255</v>
      </c>
      <c r="C111" s="65"/>
      <c r="D111" s="66"/>
      <c r="E111" s="67"/>
      <c r="F111" s="68"/>
      <c r="G111" s="65"/>
      <c r="H111" s="69"/>
      <c r="I111" s="70"/>
      <c r="J111" s="70"/>
      <c r="K111" s="35" t="s">
        <v>66</v>
      </c>
      <c r="L111" s="77">
        <v>111</v>
      </c>
      <c r="M111" s="77"/>
      <c r="N111" s="72"/>
      <c r="O111" s="79" t="s">
        <v>294</v>
      </c>
      <c r="P111" s="81">
        <v>41438.597800925927</v>
      </c>
    </row>
    <row r="112" spans="1:16" x14ac:dyDescent="0.25">
      <c r="A112" s="64" t="s">
        <v>254</v>
      </c>
      <c r="B112" s="64" t="s">
        <v>253</v>
      </c>
      <c r="C112" s="65"/>
      <c r="D112" s="66"/>
      <c r="E112" s="67"/>
      <c r="F112" s="68"/>
      <c r="G112" s="65"/>
      <c r="H112" s="69"/>
      <c r="I112" s="70"/>
      <c r="J112" s="70"/>
      <c r="K112" s="35" t="s">
        <v>66</v>
      </c>
      <c r="L112" s="77">
        <v>112</v>
      </c>
      <c r="M112" s="77"/>
      <c r="N112" s="72"/>
      <c r="O112" s="79" t="s">
        <v>294</v>
      </c>
      <c r="P112" s="81">
        <v>41438.597800925927</v>
      </c>
    </row>
    <row r="113" spans="1:16" x14ac:dyDescent="0.25">
      <c r="A113" s="64" t="s">
        <v>255</v>
      </c>
      <c r="B113" s="64" t="s">
        <v>253</v>
      </c>
      <c r="C113" s="65"/>
      <c r="D113" s="66"/>
      <c r="E113" s="67"/>
      <c r="F113" s="68"/>
      <c r="G113" s="65"/>
      <c r="H113" s="69"/>
      <c r="I113" s="70"/>
      <c r="J113" s="70"/>
      <c r="K113" s="35" t="s">
        <v>66</v>
      </c>
      <c r="L113" s="77">
        <v>113</v>
      </c>
      <c r="M113" s="77"/>
      <c r="N113" s="72"/>
      <c r="O113" s="79" t="s">
        <v>294</v>
      </c>
      <c r="P113" s="81">
        <v>41438.597800925927</v>
      </c>
    </row>
    <row r="114" spans="1:16" x14ac:dyDescent="0.25">
      <c r="A114" s="64" t="s">
        <v>254</v>
      </c>
      <c r="B114" s="64" t="s">
        <v>254</v>
      </c>
      <c r="C114" s="65"/>
      <c r="D114" s="66"/>
      <c r="E114" s="67"/>
      <c r="F114" s="68"/>
      <c r="G114" s="65"/>
      <c r="H114" s="69"/>
      <c r="I114" s="70"/>
      <c r="J114" s="70"/>
      <c r="K114" s="35" t="s">
        <v>65</v>
      </c>
      <c r="L114" s="77">
        <v>114</v>
      </c>
      <c r="M114" s="77"/>
      <c r="N114" s="72"/>
      <c r="O114" s="79" t="s">
        <v>292</v>
      </c>
      <c r="P114" s="81">
        <v>41435.704641203702</v>
      </c>
    </row>
    <row r="115" spans="1:16" x14ac:dyDescent="0.25">
      <c r="A115" s="64" t="s">
        <v>255</v>
      </c>
      <c r="B115" s="64" t="s">
        <v>254</v>
      </c>
      <c r="C115" s="65"/>
      <c r="D115" s="66"/>
      <c r="E115" s="67"/>
      <c r="F115" s="68"/>
      <c r="G115" s="65"/>
      <c r="H115" s="69"/>
      <c r="I115" s="70"/>
      <c r="J115" s="70"/>
      <c r="K115" s="35" t="s">
        <v>65</v>
      </c>
      <c r="L115" s="77">
        <v>115</v>
      </c>
      <c r="M115" s="77"/>
      <c r="N115" s="72"/>
      <c r="O115" s="79" t="s">
        <v>294</v>
      </c>
      <c r="P115" s="81">
        <v>41438.597800925927</v>
      </c>
    </row>
    <row r="116" spans="1:16" x14ac:dyDescent="0.25">
      <c r="A116" s="64" t="s">
        <v>255</v>
      </c>
      <c r="B116" s="64" t="s">
        <v>255</v>
      </c>
      <c r="C116" s="65"/>
      <c r="D116" s="66"/>
      <c r="E116" s="67"/>
      <c r="F116" s="68"/>
      <c r="G116" s="65"/>
      <c r="H116" s="69"/>
      <c r="I116" s="70"/>
      <c r="J116" s="70"/>
      <c r="K116" s="35" t="s">
        <v>65</v>
      </c>
      <c r="L116" s="77">
        <v>116</v>
      </c>
      <c r="M116" s="77"/>
      <c r="N116" s="72"/>
      <c r="O116" s="79" t="s">
        <v>292</v>
      </c>
      <c r="P116" s="81">
        <v>41435.708958333336</v>
      </c>
    </row>
    <row r="117" spans="1:16" x14ac:dyDescent="0.25">
      <c r="A117" s="64" t="s">
        <v>256</v>
      </c>
      <c r="B117" s="64" t="s">
        <v>252</v>
      </c>
      <c r="C117" s="65"/>
      <c r="D117" s="66"/>
      <c r="E117" s="67"/>
      <c r="F117" s="68"/>
      <c r="G117" s="65"/>
      <c r="H117" s="69"/>
      <c r="I117" s="70"/>
      <c r="J117" s="70"/>
      <c r="K117" s="35" t="s">
        <v>66</v>
      </c>
      <c r="L117" s="77">
        <v>117</v>
      </c>
      <c r="M117" s="77"/>
      <c r="N117" s="72"/>
      <c r="O117" s="79" t="s">
        <v>294</v>
      </c>
      <c r="P117" s="81">
        <v>41438.597800925927</v>
      </c>
    </row>
    <row r="118" spans="1:16" x14ac:dyDescent="0.25">
      <c r="A118" s="64" t="s">
        <v>257</v>
      </c>
      <c r="B118" s="64" t="s">
        <v>252</v>
      </c>
      <c r="C118" s="65"/>
      <c r="D118" s="66"/>
      <c r="E118" s="67"/>
      <c r="F118" s="68"/>
      <c r="G118" s="65"/>
      <c r="H118" s="69"/>
      <c r="I118" s="70"/>
      <c r="J118" s="70"/>
      <c r="K118" s="35" t="s">
        <v>66</v>
      </c>
      <c r="L118" s="77">
        <v>118</v>
      </c>
      <c r="M118" s="77"/>
      <c r="N118" s="72"/>
      <c r="O118" s="79" t="s">
        <v>294</v>
      </c>
      <c r="P118" s="81">
        <v>41438.597800925927</v>
      </c>
    </row>
    <row r="119" spans="1:16" x14ac:dyDescent="0.25">
      <c r="A119" s="64" t="s">
        <v>252</v>
      </c>
      <c r="B119" s="64" t="s">
        <v>257</v>
      </c>
      <c r="C119" s="65"/>
      <c r="D119" s="66"/>
      <c r="E119" s="67"/>
      <c r="F119" s="68"/>
      <c r="G119" s="65"/>
      <c r="H119" s="69"/>
      <c r="I119" s="70"/>
      <c r="J119" s="70"/>
      <c r="K119" s="35" t="s">
        <v>66</v>
      </c>
      <c r="L119" s="77">
        <v>119</v>
      </c>
      <c r="M119" s="77"/>
      <c r="N119" s="72"/>
      <c r="O119" s="79" t="s">
        <v>294</v>
      </c>
      <c r="P119" s="81">
        <v>41438.597800925927</v>
      </c>
    </row>
    <row r="120" spans="1:16" x14ac:dyDescent="0.25">
      <c r="A120" s="64" t="s">
        <v>252</v>
      </c>
      <c r="B120" s="64" t="s">
        <v>256</v>
      </c>
      <c r="C120" s="65"/>
      <c r="D120" s="66"/>
      <c r="E120" s="67"/>
      <c r="F120" s="68"/>
      <c r="G120" s="65"/>
      <c r="H120" s="69"/>
      <c r="I120" s="70"/>
      <c r="J120" s="70"/>
      <c r="K120" s="35" t="s">
        <v>66</v>
      </c>
      <c r="L120" s="77">
        <v>120</v>
      </c>
      <c r="M120" s="77"/>
      <c r="N120" s="72"/>
      <c r="O120" s="79" t="s">
        <v>294</v>
      </c>
      <c r="P120" s="81">
        <v>41438.597800925927</v>
      </c>
    </row>
    <row r="121" spans="1:16" x14ac:dyDescent="0.25">
      <c r="A121" s="64" t="s">
        <v>252</v>
      </c>
      <c r="B121" s="64" t="s">
        <v>290</v>
      </c>
      <c r="C121" s="65"/>
      <c r="D121" s="66"/>
      <c r="E121" s="67"/>
      <c r="F121" s="68"/>
      <c r="G121" s="65"/>
      <c r="H121" s="69"/>
      <c r="I121" s="70"/>
      <c r="J121" s="70"/>
      <c r="K121" s="35" t="s">
        <v>65</v>
      </c>
      <c r="L121" s="77">
        <v>121</v>
      </c>
      <c r="M121" s="77"/>
      <c r="N121" s="72"/>
      <c r="O121" s="79" t="s">
        <v>294</v>
      </c>
      <c r="P121" s="81">
        <v>41438.597800925927</v>
      </c>
    </row>
    <row r="122" spans="1:16" x14ac:dyDescent="0.25">
      <c r="A122" s="64" t="s">
        <v>258</v>
      </c>
      <c r="B122" s="64" t="s">
        <v>258</v>
      </c>
      <c r="C122" s="65"/>
      <c r="D122" s="66"/>
      <c r="E122" s="67"/>
      <c r="F122" s="68"/>
      <c r="G122" s="65"/>
      <c r="H122" s="69"/>
      <c r="I122" s="70"/>
      <c r="J122" s="70"/>
      <c r="K122" s="35" t="s">
        <v>65</v>
      </c>
      <c r="L122" s="77">
        <v>122</v>
      </c>
      <c r="M122" s="77"/>
      <c r="N122" s="72"/>
      <c r="O122" s="79" t="s">
        <v>292</v>
      </c>
      <c r="P122" s="81">
        <v>41431.557071759256</v>
      </c>
    </row>
    <row r="123" spans="1:16" x14ac:dyDescent="0.25">
      <c r="A123" s="64" t="s">
        <v>258</v>
      </c>
      <c r="B123" s="64" t="s">
        <v>258</v>
      </c>
      <c r="C123" s="65"/>
      <c r="D123" s="66"/>
      <c r="E123" s="67"/>
      <c r="F123" s="68"/>
      <c r="G123" s="65"/>
      <c r="H123" s="69"/>
      <c r="I123" s="70"/>
      <c r="J123" s="70"/>
      <c r="K123" s="35" t="s">
        <v>65</v>
      </c>
      <c r="L123" s="77">
        <v>123</v>
      </c>
      <c r="M123" s="77"/>
      <c r="N123" s="72"/>
      <c r="O123" s="79" t="s">
        <v>292</v>
      </c>
      <c r="P123" s="81">
        <v>41432.495648148149</v>
      </c>
    </row>
    <row r="124" spans="1:16" x14ac:dyDescent="0.25">
      <c r="A124" s="64" t="s">
        <v>258</v>
      </c>
      <c r="B124" s="64" t="s">
        <v>258</v>
      </c>
      <c r="C124" s="65"/>
      <c r="D124" s="66"/>
      <c r="E124" s="67"/>
      <c r="F124" s="68"/>
      <c r="G124" s="65"/>
      <c r="H124" s="69"/>
      <c r="I124" s="70"/>
      <c r="J124" s="70"/>
      <c r="K124" s="35" t="s">
        <v>65</v>
      </c>
      <c r="L124" s="77">
        <v>124</v>
      </c>
      <c r="M124" s="77"/>
      <c r="N124" s="72"/>
      <c r="O124" s="79" t="s">
        <v>292</v>
      </c>
      <c r="P124" s="81">
        <v>41432.571203703701</v>
      </c>
    </row>
    <row r="125" spans="1:16" x14ac:dyDescent="0.25">
      <c r="A125" s="64" t="s">
        <v>258</v>
      </c>
      <c r="B125" s="64" t="s">
        <v>258</v>
      </c>
      <c r="C125" s="65"/>
      <c r="D125" s="66"/>
      <c r="E125" s="67"/>
      <c r="F125" s="68"/>
      <c r="G125" s="65"/>
      <c r="H125" s="69"/>
      <c r="I125" s="70"/>
      <c r="J125" s="70"/>
      <c r="K125" s="35" t="s">
        <v>65</v>
      </c>
      <c r="L125" s="77">
        <v>125</v>
      </c>
      <c r="M125" s="77"/>
      <c r="N125" s="72"/>
      <c r="O125" s="79" t="s">
        <v>292</v>
      </c>
      <c r="P125" s="81">
        <v>41432.602060185185</v>
      </c>
    </row>
    <row r="126" spans="1:16" x14ac:dyDescent="0.25">
      <c r="A126" s="64" t="s">
        <v>258</v>
      </c>
      <c r="B126" s="64" t="s">
        <v>258</v>
      </c>
      <c r="C126" s="65"/>
      <c r="D126" s="66"/>
      <c r="E126" s="67"/>
      <c r="F126" s="68"/>
      <c r="G126" s="65"/>
      <c r="H126" s="69"/>
      <c r="I126" s="70"/>
      <c r="J126" s="70"/>
      <c r="K126" s="35" t="s">
        <v>65</v>
      </c>
      <c r="L126" s="77">
        <v>126</v>
      </c>
      <c r="M126" s="77"/>
      <c r="N126" s="72"/>
      <c r="O126" s="79" t="s">
        <v>292</v>
      </c>
      <c r="P126" s="81">
        <v>41432.708402777775</v>
      </c>
    </row>
    <row r="127" spans="1:16" x14ac:dyDescent="0.25">
      <c r="A127" s="64" t="s">
        <v>258</v>
      </c>
      <c r="B127" s="64" t="s">
        <v>258</v>
      </c>
      <c r="C127" s="65"/>
      <c r="D127" s="66"/>
      <c r="E127" s="67"/>
      <c r="F127" s="68"/>
      <c r="G127" s="65"/>
      <c r="H127" s="69"/>
      <c r="I127" s="70"/>
      <c r="J127" s="70"/>
      <c r="K127" s="35" t="s">
        <v>65</v>
      </c>
      <c r="L127" s="77">
        <v>127</v>
      </c>
      <c r="M127" s="77"/>
      <c r="N127" s="72"/>
      <c r="O127" s="79" t="s">
        <v>292</v>
      </c>
      <c r="P127" s="81">
        <v>41435.47583333333</v>
      </c>
    </row>
    <row r="128" spans="1:16" x14ac:dyDescent="0.25">
      <c r="A128" s="64" t="s">
        <v>258</v>
      </c>
      <c r="B128" s="64" t="s">
        <v>258</v>
      </c>
      <c r="C128" s="65"/>
      <c r="D128" s="66"/>
      <c r="E128" s="67"/>
      <c r="F128" s="68"/>
      <c r="G128" s="65"/>
      <c r="H128" s="69"/>
      <c r="I128" s="70"/>
      <c r="J128" s="70"/>
      <c r="K128" s="35" t="s">
        <v>65</v>
      </c>
      <c r="L128" s="77">
        <v>128</v>
      </c>
      <c r="M128" s="77"/>
      <c r="N128" s="72"/>
      <c r="O128" s="79" t="s">
        <v>292</v>
      </c>
      <c r="P128" s="81">
        <v>41435.489745370367</v>
      </c>
    </row>
    <row r="129" spans="1:16" x14ac:dyDescent="0.25">
      <c r="A129" s="64" t="s">
        <v>258</v>
      </c>
      <c r="B129" s="64" t="s">
        <v>258</v>
      </c>
      <c r="C129" s="65"/>
      <c r="D129" s="66"/>
      <c r="E129" s="67"/>
      <c r="F129" s="68"/>
      <c r="G129" s="65"/>
      <c r="H129" s="69"/>
      <c r="I129" s="70"/>
      <c r="J129" s="70"/>
      <c r="K129" s="35" t="s">
        <v>65</v>
      </c>
      <c r="L129" s="77">
        <v>129</v>
      </c>
      <c r="M129" s="77"/>
      <c r="N129" s="72"/>
      <c r="O129" s="79" t="s">
        <v>292</v>
      </c>
      <c r="P129" s="81">
        <v>41435.549178240741</v>
      </c>
    </row>
    <row r="130" spans="1:16" x14ac:dyDescent="0.25">
      <c r="A130" s="64" t="s">
        <v>258</v>
      </c>
      <c r="B130" s="64" t="s">
        <v>258</v>
      </c>
      <c r="C130" s="65"/>
      <c r="D130" s="66"/>
      <c r="E130" s="67"/>
      <c r="F130" s="68"/>
      <c r="G130" s="65"/>
      <c r="H130" s="69"/>
      <c r="I130" s="70"/>
      <c r="J130" s="70"/>
      <c r="K130" s="35" t="s">
        <v>65</v>
      </c>
      <c r="L130" s="77">
        <v>130</v>
      </c>
      <c r="M130" s="77"/>
      <c r="N130" s="72"/>
      <c r="O130" s="79" t="s">
        <v>292</v>
      </c>
      <c r="P130" s="81">
        <v>41435.733310185184</v>
      </c>
    </row>
    <row r="131" spans="1:16" x14ac:dyDescent="0.25">
      <c r="A131" s="64" t="s">
        <v>258</v>
      </c>
      <c r="B131" s="64" t="s">
        <v>258</v>
      </c>
      <c r="C131" s="65"/>
      <c r="D131" s="66"/>
      <c r="E131" s="67"/>
      <c r="F131" s="68"/>
      <c r="G131" s="65"/>
      <c r="H131" s="69"/>
      <c r="I131" s="70"/>
      <c r="J131" s="70"/>
      <c r="K131" s="35" t="s">
        <v>65</v>
      </c>
      <c r="L131" s="77">
        <v>131</v>
      </c>
      <c r="M131" s="77"/>
      <c r="N131" s="72"/>
      <c r="O131" s="79" t="s">
        <v>292</v>
      </c>
      <c r="P131" s="81">
        <v>41436.284849537034</v>
      </c>
    </row>
    <row r="132" spans="1:16" x14ac:dyDescent="0.25">
      <c r="A132" s="64" t="s">
        <v>258</v>
      </c>
      <c r="B132" s="64" t="s">
        <v>258</v>
      </c>
      <c r="C132" s="65"/>
      <c r="D132" s="66"/>
      <c r="E132" s="67"/>
      <c r="F132" s="68"/>
      <c r="G132" s="65"/>
      <c r="H132" s="69"/>
      <c r="I132" s="70"/>
      <c r="J132" s="70"/>
      <c r="K132" s="35" t="s">
        <v>65</v>
      </c>
      <c r="L132" s="77">
        <v>132</v>
      </c>
      <c r="M132" s="77"/>
      <c r="N132" s="72"/>
      <c r="O132" s="79" t="s">
        <v>292</v>
      </c>
      <c r="P132" s="81">
        <v>41436.474004629628</v>
      </c>
    </row>
    <row r="133" spans="1:16" x14ac:dyDescent="0.25">
      <c r="A133" s="64" t="s">
        <v>258</v>
      </c>
      <c r="B133" s="64" t="s">
        <v>258</v>
      </c>
      <c r="C133" s="65"/>
      <c r="D133" s="66"/>
      <c r="E133" s="67"/>
      <c r="F133" s="68"/>
      <c r="G133" s="65"/>
      <c r="H133" s="69"/>
      <c r="I133" s="70"/>
      <c r="J133" s="70"/>
      <c r="K133" s="35" t="s">
        <v>65</v>
      </c>
      <c r="L133" s="77">
        <v>133</v>
      </c>
      <c r="M133" s="77"/>
      <c r="N133" s="72"/>
      <c r="O133" s="79" t="s">
        <v>292</v>
      </c>
      <c r="P133" s="81">
        <v>41436.537187499998</v>
      </c>
    </row>
    <row r="134" spans="1:16" x14ac:dyDescent="0.25">
      <c r="A134" s="64" t="s">
        <v>258</v>
      </c>
      <c r="B134" s="64" t="s">
        <v>258</v>
      </c>
      <c r="C134" s="65"/>
      <c r="D134" s="66"/>
      <c r="E134" s="67"/>
      <c r="F134" s="68"/>
      <c r="G134" s="65"/>
      <c r="H134" s="69"/>
      <c r="I134" s="70"/>
      <c r="J134" s="70"/>
      <c r="K134" s="35" t="s">
        <v>65</v>
      </c>
      <c r="L134" s="77">
        <v>134</v>
      </c>
      <c r="M134" s="77"/>
      <c r="N134" s="72"/>
      <c r="O134" s="79" t="s">
        <v>292</v>
      </c>
      <c r="P134" s="81">
        <v>41436.580185185187</v>
      </c>
    </row>
    <row r="135" spans="1:16" x14ac:dyDescent="0.25">
      <c r="A135" s="64" t="s">
        <v>258</v>
      </c>
      <c r="B135" s="64" t="s">
        <v>258</v>
      </c>
      <c r="C135" s="65"/>
      <c r="D135" s="66"/>
      <c r="E135" s="67"/>
      <c r="F135" s="68"/>
      <c r="G135" s="65"/>
      <c r="H135" s="69"/>
      <c r="I135" s="70"/>
      <c r="J135" s="70"/>
      <c r="K135" s="35" t="s">
        <v>65</v>
      </c>
      <c r="L135" s="77">
        <v>135</v>
      </c>
      <c r="M135" s="77"/>
      <c r="N135" s="72"/>
      <c r="O135" s="79" t="s">
        <v>292</v>
      </c>
      <c r="P135" s="81">
        <v>41436.785613425927</v>
      </c>
    </row>
    <row r="136" spans="1:16" x14ac:dyDescent="0.25">
      <c r="A136" s="64" t="s">
        <v>258</v>
      </c>
      <c r="B136" s="64" t="s">
        <v>258</v>
      </c>
      <c r="C136" s="65"/>
      <c r="D136" s="66"/>
      <c r="E136" s="67"/>
      <c r="F136" s="68"/>
      <c r="G136" s="65"/>
      <c r="H136" s="69"/>
      <c r="I136" s="70"/>
      <c r="J136" s="70"/>
      <c r="K136" s="35" t="s">
        <v>65</v>
      </c>
      <c r="L136" s="77">
        <v>136</v>
      </c>
      <c r="M136" s="77"/>
      <c r="N136" s="72"/>
      <c r="O136" s="79" t="s">
        <v>292</v>
      </c>
      <c r="P136" s="81">
        <v>41436.89203703704</v>
      </c>
    </row>
    <row r="137" spans="1:16" x14ac:dyDescent="0.25">
      <c r="A137" s="64" t="s">
        <v>258</v>
      </c>
      <c r="B137" s="64" t="s">
        <v>258</v>
      </c>
      <c r="C137" s="65"/>
      <c r="D137" s="66"/>
      <c r="E137" s="67"/>
      <c r="F137" s="68"/>
      <c r="G137" s="65"/>
      <c r="H137" s="69"/>
      <c r="I137" s="70"/>
      <c r="J137" s="70"/>
      <c r="K137" s="35" t="s">
        <v>65</v>
      </c>
      <c r="L137" s="77">
        <v>137</v>
      </c>
      <c r="M137" s="77"/>
      <c r="N137" s="72"/>
      <c r="O137" s="79" t="s">
        <v>292</v>
      </c>
      <c r="P137" s="81">
        <v>41437.034259259257</v>
      </c>
    </row>
    <row r="138" spans="1:16" x14ac:dyDescent="0.25">
      <c r="A138" s="64" t="s">
        <v>258</v>
      </c>
      <c r="B138" s="64" t="s">
        <v>258</v>
      </c>
      <c r="C138" s="65"/>
      <c r="D138" s="66"/>
      <c r="E138" s="67"/>
      <c r="F138" s="68"/>
      <c r="G138" s="65"/>
      <c r="H138" s="69"/>
      <c r="I138" s="70"/>
      <c r="J138" s="70"/>
      <c r="K138" s="35" t="s">
        <v>65</v>
      </c>
      <c r="L138" s="77">
        <v>138</v>
      </c>
      <c r="M138" s="77"/>
      <c r="N138" s="72"/>
      <c r="O138" s="79" t="s">
        <v>292</v>
      </c>
      <c r="P138" s="81">
        <v>41437.062326388892</v>
      </c>
    </row>
    <row r="139" spans="1:16" x14ac:dyDescent="0.25">
      <c r="A139" s="64" t="s">
        <v>258</v>
      </c>
      <c r="B139" s="64" t="s">
        <v>258</v>
      </c>
      <c r="C139" s="65"/>
      <c r="D139" s="66"/>
      <c r="E139" s="67"/>
      <c r="F139" s="68"/>
      <c r="G139" s="65"/>
      <c r="H139" s="69"/>
      <c r="I139" s="70"/>
      <c r="J139" s="70"/>
      <c r="K139" s="35" t="s">
        <v>65</v>
      </c>
      <c r="L139" s="77">
        <v>139</v>
      </c>
      <c r="M139" s="77"/>
      <c r="N139" s="72"/>
      <c r="O139" s="79" t="s">
        <v>292</v>
      </c>
      <c r="P139" s="81">
        <v>41437.430648148147</v>
      </c>
    </row>
    <row r="140" spans="1:16" x14ac:dyDescent="0.25">
      <c r="A140" s="64" t="s">
        <v>258</v>
      </c>
      <c r="B140" s="64" t="s">
        <v>258</v>
      </c>
      <c r="C140" s="65"/>
      <c r="D140" s="66"/>
      <c r="E140" s="67"/>
      <c r="F140" s="68"/>
      <c r="G140" s="65"/>
      <c r="H140" s="69"/>
      <c r="I140" s="70"/>
      <c r="J140" s="70"/>
      <c r="K140" s="35" t="s">
        <v>65</v>
      </c>
      <c r="L140" s="77">
        <v>140</v>
      </c>
      <c r="M140" s="77"/>
      <c r="N140" s="72"/>
      <c r="O140" s="79" t="s">
        <v>292</v>
      </c>
      <c r="P140" s="81">
        <v>41437.550150462965</v>
      </c>
    </row>
    <row r="141" spans="1:16" x14ac:dyDescent="0.25">
      <c r="A141" s="64" t="s">
        <v>258</v>
      </c>
      <c r="B141" s="64" t="s">
        <v>258</v>
      </c>
      <c r="C141" s="65"/>
      <c r="D141" s="66"/>
      <c r="E141" s="67"/>
      <c r="F141" s="68"/>
      <c r="G141" s="65"/>
      <c r="H141" s="69"/>
      <c r="I141" s="70"/>
      <c r="J141" s="70"/>
      <c r="K141" s="35" t="s">
        <v>65</v>
      </c>
      <c r="L141" s="77">
        <v>141</v>
      </c>
      <c r="M141" s="77"/>
      <c r="N141" s="72"/>
      <c r="O141" s="79" t="s">
        <v>292</v>
      </c>
      <c r="P141" s="81">
        <v>41437.620300925926</v>
      </c>
    </row>
    <row r="142" spans="1:16" x14ac:dyDescent="0.25">
      <c r="A142" s="64" t="s">
        <v>258</v>
      </c>
      <c r="B142" s="64" t="s">
        <v>258</v>
      </c>
      <c r="C142" s="65"/>
      <c r="D142" s="66"/>
      <c r="E142" s="67"/>
      <c r="F142" s="68"/>
      <c r="G142" s="65"/>
      <c r="H142" s="69"/>
      <c r="I142" s="70"/>
      <c r="J142" s="70"/>
      <c r="K142" s="35" t="s">
        <v>65</v>
      </c>
      <c r="L142" s="77">
        <v>142</v>
      </c>
      <c r="M142" s="77"/>
      <c r="N142" s="72"/>
      <c r="O142" s="79" t="s">
        <v>292</v>
      </c>
      <c r="P142" s="81">
        <v>41438.427499999998</v>
      </c>
    </row>
    <row r="143" spans="1:16" x14ac:dyDescent="0.25">
      <c r="A143" s="64" t="s">
        <v>258</v>
      </c>
      <c r="B143" s="64" t="s">
        <v>258</v>
      </c>
      <c r="C143" s="65"/>
      <c r="D143" s="66"/>
      <c r="E143" s="67"/>
      <c r="F143" s="68"/>
      <c r="G143" s="65"/>
      <c r="H143" s="69"/>
      <c r="I143" s="70"/>
      <c r="J143" s="70"/>
      <c r="K143" s="35" t="s">
        <v>65</v>
      </c>
      <c r="L143" s="77">
        <v>143</v>
      </c>
      <c r="M143" s="77"/>
      <c r="N143" s="72"/>
      <c r="O143" s="79" t="s">
        <v>292</v>
      </c>
      <c r="P143" s="81">
        <v>41438.442743055559</v>
      </c>
    </row>
    <row r="144" spans="1:16" x14ac:dyDescent="0.25">
      <c r="A144" s="64" t="s">
        <v>258</v>
      </c>
      <c r="B144" s="64" t="s">
        <v>258</v>
      </c>
      <c r="C144" s="65"/>
      <c r="D144" s="66"/>
      <c r="E144" s="67"/>
      <c r="F144" s="68"/>
      <c r="G144" s="65"/>
      <c r="H144" s="69"/>
      <c r="I144" s="70"/>
      <c r="J144" s="70"/>
      <c r="K144" s="35" t="s">
        <v>65</v>
      </c>
      <c r="L144" s="77">
        <v>144</v>
      </c>
      <c r="M144" s="77"/>
      <c r="N144" s="72"/>
      <c r="O144" s="79" t="s">
        <v>292</v>
      </c>
      <c r="P144" s="81">
        <v>41438.479664351849</v>
      </c>
    </row>
    <row r="145" spans="1:16" x14ac:dyDescent="0.25">
      <c r="A145" s="64" t="s">
        <v>259</v>
      </c>
      <c r="B145" s="64" t="s">
        <v>258</v>
      </c>
      <c r="C145" s="65"/>
      <c r="D145" s="66"/>
      <c r="E145" s="67"/>
      <c r="F145" s="68"/>
      <c r="G145" s="65"/>
      <c r="H145" s="69"/>
      <c r="I145" s="70"/>
      <c r="J145" s="70"/>
      <c r="K145" s="35" t="s">
        <v>65</v>
      </c>
      <c r="L145" s="77">
        <v>145</v>
      </c>
      <c r="M145" s="77"/>
      <c r="N145" s="72"/>
      <c r="O145" s="79" t="s">
        <v>294</v>
      </c>
      <c r="P145" s="81">
        <v>41438.597800925927</v>
      </c>
    </row>
    <row r="146" spans="1:16" x14ac:dyDescent="0.25">
      <c r="A146" s="64" t="s">
        <v>236</v>
      </c>
      <c r="B146" s="64" t="s">
        <v>236</v>
      </c>
      <c r="C146" s="65"/>
      <c r="D146" s="66"/>
      <c r="E146" s="67"/>
      <c r="F146" s="68"/>
      <c r="G146" s="65"/>
      <c r="H146" s="69"/>
      <c r="I146" s="70"/>
      <c r="J146" s="70"/>
      <c r="K146" s="35" t="s">
        <v>65</v>
      </c>
      <c r="L146" s="77">
        <v>146</v>
      </c>
      <c r="M146" s="77"/>
      <c r="N146" s="72"/>
      <c r="O146" s="79" t="s">
        <v>292</v>
      </c>
      <c r="P146" s="81">
        <v>41431.783125000002</v>
      </c>
    </row>
    <row r="147" spans="1:16" x14ac:dyDescent="0.25">
      <c r="A147" s="64" t="s">
        <v>240</v>
      </c>
      <c r="B147" s="64" t="s">
        <v>236</v>
      </c>
      <c r="C147" s="65"/>
      <c r="D147" s="66"/>
      <c r="E147" s="67"/>
      <c r="F147" s="68"/>
      <c r="G147" s="65"/>
      <c r="H147" s="69"/>
      <c r="I147" s="70"/>
      <c r="J147" s="70"/>
      <c r="K147" s="35" t="s">
        <v>66</v>
      </c>
      <c r="L147" s="77">
        <v>147</v>
      </c>
      <c r="M147" s="77"/>
      <c r="N147" s="72"/>
      <c r="O147" s="79" t="s">
        <v>294</v>
      </c>
      <c r="P147" s="81">
        <v>41438.597800925927</v>
      </c>
    </row>
    <row r="148" spans="1:16" x14ac:dyDescent="0.25">
      <c r="A148" s="64" t="s">
        <v>236</v>
      </c>
      <c r="B148" s="64" t="s">
        <v>257</v>
      </c>
      <c r="C148" s="65"/>
      <c r="D148" s="66"/>
      <c r="E148" s="67"/>
      <c r="F148" s="68"/>
      <c r="G148" s="65"/>
      <c r="H148" s="69"/>
      <c r="I148" s="70"/>
      <c r="J148" s="70"/>
      <c r="K148" s="35" t="s">
        <v>65</v>
      </c>
      <c r="L148" s="77">
        <v>148</v>
      </c>
      <c r="M148" s="77"/>
      <c r="N148" s="72"/>
      <c r="O148" s="79" t="s">
        <v>294</v>
      </c>
      <c r="P148" s="81">
        <v>41438.597800925927</v>
      </c>
    </row>
    <row r="149" spans="1:16" x14ac:dyDescent="0.25">
      <c r="A149" s="64" t="s">
        <v>236</v>
      </c>
      <c r="B149" s="64" t="s">
        <v>240</v>
      </c>
      <c r="C149" s="65"/>
      <c r="D149" s="66"/>
      <c r="E149" s="67"/>
      <c r="F149" s="68"/>
      <c r="G149" s="65"/>
      <c r="H149" s="69"/>
      <c r="I149" s="70"/>
      <c r="J149" s="70"/>
      <c r="K149" s="35" t="s">
        <v>66</v>
      </c>
      <c r="L149" s="77">
        <v>149</v>
      </c>
      <c r="M149" s="77"/>
      <c r="N149" s="72"/>
      <c r="O149" s="79" t="s">
        <v>294</v>
      </c>
      <c r="P149" s="81">
        <v>41438.597800925927</v>
      </c>
    </row>
    <row r="150" spans="1:16" x14ac:dyDescent="0.25">
      <c r="A150" s="64" t="s">
        <v>236</v>
      </c>
      <c r="B150" s="64" t="s">
        <v>259</v>
      </c>
      <c r="C150" s="65"/>
      <c r="D150" s="66"/>
      <c r="E150" s="67"/>
      <c r="F150" s="68"/>
      <c r="G150" s="65"/>
      <c r="H150" s="69"/>
      <c r="I150" s="70"/>
      <c r="J150" s="70"/>
      <c r="K150" s="35" t="s">
        <v>66</v>
      </c>
      <c r="L150" s="77">
        <v>150</v>
      </c>
      <c r="M150" s="77"/>
      <c r="N150" s="72"/>
      <c r="O150" s="79" t="s">
        <v>294</v>
      </c>
      <c r="P150" s="81">
        <v>41438.597800925927</v>
      </c>
    </row>
    <row r="151" spans="1:16" x14ac:dyDescent="0.25">
      <c r="A151" s="64" t="s">
        <v>259</v>
      </c>
      <c r="B151" s="64" t="s">
        <v>236</v>
      </c>
      <c r="C151" s="65"/>
      <c r="D151" s="66"/>
      <c r="E151" s="67"/>
      <c r="F151" s="68"/>
      <c r="G151" s="65"/>
      <c r="H151" s="69"/>
      <c r="I151" s="70"/>
      <c r="J151" s="70"/>
      <c r="K151" s="35" t="s">
        <v>66</v>
      </c>
      <c r="L151" s="77">
        <v>151</v>
      </c>
      <c r="M151" s="77"/>
      <c r="N151" s="72"/>
      <c r="O151" s="79" t="s">
        <v>294</v>
      </c>
      <c r="P151" s="81">
        <v>41438.597800925927</v>
      </c>
    </row>
    <row r="152" spans="1:16" x14ac:dyDescent="0.25">
      <c r="A152" s="64" t="s">
        <v>240</v>
      </c>
      <c r="B152" s="64" t="s">
        <v>240</v>
      </c>
      <c r="C152" s="65"/>
      <c r="D152" s="66"/>
      <c r="E152" s="67"/>
      <c r="F152" s="68"/>
      <c r="G152" s="65"/>
      <c r="H152" s="69"/>
      <c r="I152" s="70"/>
      <c r="J152" s="70"/>
      <c r="K152" s="35" t="s">
        <v>65</v>
      </c>
      <c r="L152" s="77">
        <v>152</v>
      </c>
      <c r="M152" s="77"/>
      <c r="N152" s="72"/>
      <c r="O152" s="79" t="s">
        <v>292</v>
      </c>
      <c r="P152" s="81">
        <v>41431.575879629629</v>
      </c>
    </row>
    <row r="153" spans="1:16" x14ac:dyDescent="0.25">
      <c r="A153" s="64" t="s">
        <v>240</v>
      </c>
      <c r="B153" s="64" t="s">
        <v>260</v>
      </c>
      <c r="C153" s="65"/>
      <c r="D153" s="66"/>
      <c r="E153" s="67"/>
      <c r="F153" s="68"/>
      <c r="G153" s="65"/>
      <c r="H153" s="69"/>
      <c r="I153" s="70"/>
      <c r="J153" s="70"/>
      <c r="K153" s="35" t="s">
        <v>66</v>
      </c>
      <c r="L153" s="77">
        <v>153</v>
      </c>
      <c r="M153" s="77"/>
      <c r="N153" s="72"/>
      <c r="O153" s="79" t="s">
        <v>294</v>
      </c>
      <c r="P153" s="81">
        <v>41438.597800925927</v>
      </c>
    </row>
    <row r="154" spans="1:16" x14ac:dyDescent="0.25">
      <c r="A154" s="64" t="s">
        <v>260</v>
      </c>
      <c r="B154" s="64" t="s">
        <v>240</v>
      </c>
      <c r="C154" s="65"/>
      <c r="D154" s="66"/>
      <c r="E154" s="67"/>
      <c r="F154" s="68"/>
      <c r="G154" s="65"/>
      <c r="H154" s="69"/>
      <c r="I154" s="70"/>
      <c r="J154" s="70"/>
      <c r="K154" s="35" t="s">
        <v>66</v>
      </c>
      <c r="L154" s="77">
        <v>154</v>
      </c>
      <c r="M154" s="77"/>
      <c r="N154" s="72"/>
      <c r="O154" s="79" t="s">
        <v>294</v>
      </c>
      <c r="P154" s="81">
        <v>41438.597800925927</v>
      </c>
    </row>
    <row r="155" spans="1:16" x14ac:dyDescent="0.25">
      <c r="A155" s="64" t="s">
        <v>260</v>
      </c>
      <c r="B155" s="64" t="s">
        <v>260</v>
      </c>
      <c r="C155" s="65"/>
      <c r="D155" s="66"/>
      <c r="E155" s="67"/>
      <c r="F155" s="68"/>
      <c r="G155" s="65"/>
      <c r="H155" s="69"/>
      <c r="I155" s="70"/>
      <c r="J155" s="70"/>
      <c r="K155" s="35" t="s">
        <v>65</v>
      </c>
      <c r="L155" s="77">
        <v>155</v>
      </c>
      <c r="M155" s="77"/>
      <c r="N155" s="72"/>
      <c r="O155" s="79" t="s">
        <v>292</v>
      </c>
      <c r="P155" s="81">
        <v>41436.394560185188</v>
      </c>
    </row>
    <row r="156" spans="1:16" x14ac:dyDescent="0.25">
      <c r="A156" s="64" t="s">
        <v>256</v>
      </c>
      <c r="B156" s="64" t="s">
        <v>256</v>
      </c>
      <c r="C156" s="65"/>
      <c r="D156" s="66"/>
      <c r="E156" s="67"/>
      <c r="F156" s="68"/>
      <c r="G156" s="65"/>
      <c r="H156" s="69"/>
      <c r="I156" s="70"/>
      <c r="J156" s="70"/>
      <c r="K156" s="35" t="s">
        <v>65</v>
      </c>
      <c r="L156" s="77">
        <v>156</v>
      </c>
      <c r="M156" s="77"/>
      <c r="N156" s="72"/>
      <c r="O156" s="79" t="s">
        <v>292</v>
      </c>
      <c r="P156" s="81">
        <v>41431.552777777775</v>
      </c>
    </row>
    <row r="157" spans="1:16" x14ac:dyDescent="0.25">
      <c r="A157" s="64" t="s">
        <v>256</v>
      </c>
      <c r="B157" s="64" t="s">
        <v>256</v>
      </c>
      <c r="C157" s="65"/>
      <c r="D157" s="66"/>
      <c r="E157" s="67"/>
      <c r="F157" s="68"/>
      <c r="G157" s="65"/>
      <c r="H157" s="69"/>
      <c r="I157" s="70"/>
      <c r="J157" s="70"/>
      <c r="K157" s="35" t="s">
        <v>65</v>
      </c>
      <c r="L157" s="77">
        <v>157</v>
      </c>
      <c r="M157" s="77"/>
      <c r="N157" s="72"/>
      <c r="O157" s="79" t="s">
        <v>292</v>
      </c>
      <c r="P157" s="81">
        <v>41431.570474537039</v>
      </c>
    </row>
    <row r="158" spans="1:16" x14ac:dyDescent="0.25">
      <c r="A158" s="64" t="s">
        <v>256</v>
      </c>
      <c r="B158" s="64" t="s">
        <v>256</v>
      </c>
      <c r="C158" s="65"/>
      <c r="D158" s="66"/>
      <c r="E158" s="67"/>
      <c r="F158" s="68"/>
      <c r="G158" s="65"/>
      <c r="H158" s="69"/>
      <c r="I158" s="70"/>
      <c r="J158" s="70"/>
      <c r="K158" s="35" t="s">
        <v>65</v>
      </c>
      <c r="L158" s="77">
        <v>158</v>
      </c>
      <c r="M158" s="77"/>
      <c r="N158" s="72"/>
      <c r="O158" s="79" t="s">
        <v>292</v>
      </c>
      <c r="P158" s="81">
        <v>41431.771539351852</v>
      </c>
    </row>
    <row r="159" spans="1:16" x14ac:dyDescent="0.25">
      <c r="A159" s="64" t="s">
        <v>256</v>
      </c>
      <c r="B159" s="64" t="s">
        <v>257</v>
      </c>
      <c r="C159" s="65"/>
      <c r="D159" s="66"/>
      <c r="E159" s="67"/>
      <c r="F159" s="68"/>
      <c r="G159" s="65"/>
      <c r="H159" s="69"/>
      <c r="I159" s="70"/>
      <c r="J159" s="70"/>
      <c r="K159" s="35" t="s">
        <v>66</v>
      </c>
      <c r="L159" s="77">
        <v>159</v>
      </c>
      <c r="M159" s="77"/>
      <c r="N159" s="72"/>
      <c r="O159" s="79" t="s">
        <v>294</v>
      </c>
      <c r="P159" s="81">
        <v>41438.597800925927</v>
      </c>
    </row>
    <row r="160" spans="1:16" x14ac:dyDescent="0.25">
      <c r="A160" s="64" t="s">
        <v>257</v>
      </c>
      <c r="B160" s="64" t="s">
        <v>256</v>
      </c>
      <c r="C160" s="65"/>
      <c r="D160" s="66"/>
      <c r="E160" s="67"/>
      <c r="F160" s="68"/>
      <c r="G160" s="65"/>
      <c r="H160" s="69"/>
      <c r="I160" s="70"/>
      <c r="J160" s="70"/>
      <c r="K160" s="35" t="s">
        <v>66</v>
      </c>
      <c r="L160" s="77">
        <v>160</v>
      </c>
      <c r="M160" s="77"/>
      <c r="N160" s="72"/>
      <c r="O160" s="79" t="s">
        <v>294</v>
      </c>
      <c r="P160" s="81">
        <v>41438.597800925927</v>
      </c>
    </row>
    <row r="161" spans="1:16" x14ac:dyDescent="0.25">
      <c r="A161" s="64" t="s">
        <v>261</v>
      </c>
      <c r="B161" s="64" t="s">
        <v>256</v>
      </c>
      <c r="C161" s="65"/>
      <c r="D161" s="66"/>
      <c r="E161" s="67"/>
      <c r="F161" s="68"/>
      <c r="G161" s="65"/>
      <c r="H161" s="69"/>
      <c r="I161" s="70"/>
      <c r="J161" s="70"/>
      <c r="K161" s="35" t="s">
        <v>65</v>
      </c>
      <c r="L161" s="77">
        <v>161</v>
      </c>
      <c r="M161" s="77"/>
      <c r="N161" s="72"/>
      <c r="O161" s="79" t="s">
        <v>294</v>
      </c>
      <c r="P161" s="81">
        <v>41438.597800925927</v>
      </c>
    </row>
    <row r="162" spans="1:16" x14ac:dyDescent="0.25">
      <c r="A162" s="64" t="s">
        <v>262</v>
      </c>
      <c r="B162" s="64" t="s">
        <v>263</v>
      </c>
      <c r="C162" s="65"/>
      <c r="D162" s="66"/>
      <c r="E162" s="67"/>
      <c r="F162" s="68"/>
      <c r="G162" s="65"/>
      <c r="H162" s="69"/>
      <c r="I162" s="70"/>
      <c r="J162" s="70"/>
      <c r="K162" s="35" t="s">
        <v>65</v>
      </c>
      <c r="L162" s="77">
        <v>162</v>
      </c>
      <c r="M162" s="77"/>
      <c r="N162" s="72"/>
      <c r="O162" s="79" t="s">
        <v>293</v>
      </c>
      <c r="P162" s="81">
        <v>41431.562997685185</v>
      </c>
    </row>
    <row r="163" spans="1:16" x14ac:dyDescent="0.25">
      <c r="A163" s="64" t="s">
        <v>262</v>
      </c>
      <c r="B163" s="64" t="s">
        <v>262</v>
      </c>
      <c r="C163" s="65"/>
      <c r="D163" s="66"/>
      <c r="E163" s="67"/>
      <c r="F163" s="68"/>
      <c r="G163" s="65"/>
      <c r="H163" s="69"/>
      <c r="I163" s="70"/>
      <c r="J163" s="70"/>
      <c r="K163" s="35" t="s">
        <v>65</v>
      </c>
      <c r="L163" s="77">
        <v>163</v>
      </c>
      <c r="M163" s="77"/>
      <c r="N163" s="72"/>
      <c r="O163" s="79" t="s">
        <v>292</v>
      </c>
      <c r="P163" s="81">
        <v>41432.442256944443</v>
      </c>
    </row>
    <row r="164" spans="1:16" x14ac:dyDescent="0.25">
      <c r="A164" s="64" t="s">
        <v>262</v>
      </c>
      <c r="B164" s="64" t="s">
        <v>262</v>
      </c>
      <c r="C164" s="65"/>
      <c r="D164" s="66"/>
      <c r="E164" s="67"/>
      <c r="F164" s="68"/>
      <c r="G164" s="65"/>
      <c r="H164" s="69"/>
      <c r="I164" s="70"/>
      <c r="J164" s="70"/>
      <c r="K164" s="35" t="s">
        <v>65</v>
      </c>
      <c r="L164" s="77">
        <v>164</v>
      </c>
      <c r="M164" s="77"/>
      <c r="N164" s="72"/>
      <c r="O164" s="79" t="s">
        <v>292</v>
      </c>
      <c r="P164" s="81">
        <v>41434.703043981484</v>
      </c>
    </row>
    <row r="165" spans="1:16" x14ac:dyDescent="0.25">
      <c r="A165" s="64" t="s">
        <v>262</v>
      </c>
      <c r="B165" s="64" t="s">
        <v>263</v>
      </c>
      <c r="C165" s="65"/>
      <c r="D165" s="66"/>
      <c r="E165" s="67"/>
      <c r="F165" s="68"/>
      <c r="G165" s="65"/>
      <c r="H165" s="69"/>
      <c r="I165" s="70"/>
      <c r="J165" s="70"/>
      <c r="K165" s="35" t="s">
        <v>65</v>
      </c>
      <c r="L165" s="77">
        <v>165</v>
      </c>
      <c r="M165" s="77"/>
      <c r="N165" s="72"/>
      <c r="O165" s="79" t="s">
        <v>294</v>
      </c>
      <c r="P165" s="81">
        <v>41438.597800925927</v>
      </c>
    </row>
    <row r="166" spans="1:16" x14ac:dyDescent="0.25">
      <c r="A166" s="64" t="s">
        <v>262</v>
      </c>
      <c r="B166" s="64" t="s">
        <v>257</v>
      </c>
      <c r="C166" s="65"/>
      <c r="D166" s="66"/>
      <c r="E166" s="67"/>
      <c r="F166" s="68"/>
      <c r="G166" s="65"/>
      <c r="H166" s="69"/>
      <c r="I166" s="70"/>
      <c r="J166" s="70"/>
      <c r="K166" s="35" t="s">
        <v>65</v>
      </c>
      <c r="L166" s="77">
        <v>166</v>
      </c>
      <c r="M166" s="77"/>
      <c r="N166" s="72"/>
      <c r="O166" s="79" t="s">
        <v>294</v>
      </c>
      <c r="P166" s="81">
        <v>41438.597800925927</v>
      </c>
    </row>
    <row r="167" spans="1:16" x14ac:dyDescent="0.25">
      <c r="A167" s="64" t="s">
        <v>261</v>
      </c>
      <c r="B167" s="64" t="s">
        <v>262</v>
      </c>
      <c r="C167" s="65"/>
      <c r="D167" s="66"/>
      <c r="E167" s="67"/>
      <c r="F167" s="68"/>
      <c r="G167" s="65"/>
      <c r="H167" s="69"/>
      <c r="I167" s="70"/>
      <c r="J167" s="70"/>
      <c r="K167" s="35" t="s">
        <v>65</v>
      </c>
      <c r="L167" s="77">
        <v>167</v>
      </c>
      <c r="M167" s="77"/>
      <c r="N167" s="72"/>
      <c r="O167" s="79" t="s">
        <v>294</v>
      </c>
      <c r="P167" s="81">
        <v>41438.597800925927</v>
      </c>
    </row>
    <row r="168" spans="1:16" x14ac:dyDescent="0.25">
      <c r="A168" s="64" t="s">
        <v>263</v>
      </c>
      <c r="B168" s="64" t="s">
        <v>263</v>
      </c>
      <c r="C168" s="65"/>
      <c r="D168" s="66"/>
      <c r="E168" s="67"/>
      <c r="F168" s="68"/>
      <c r="G168" s="65"/>
      <c r="H168" s="69"/>
      <c r="I168" s="70"/>
      <c r="J168" s="70"/>
      <c r="K168" s="35" t="s">
        <v>65</v>
      </c>
      <c r="L168" s="77">
        <v>168</v>
      </c>
      <c r="M168" s="77"/>
      <c r="N168" s="72"/>
      <c r="O168" s="79" t="s">
        <v>292</v>
      </c>
      <c r="P168" s="81">
        <v>41431.559918981482</v>
      </c>
    </row>
    <row r="169" spans="1:16" x14ac:dyDescent="0.25">
      <c r="A169" s="64" t="s">
        <v>263</v>
      </c>
      <c r="B169" s="64" t="s">
        <v>263</v>
      </c>
      <c r="C169" s="65"/>
      <c r="D169" s="66"/>
      <c r="E169" s="67"/>
      <c r="F169" s="68"/>
      <c r="G169" s="65"/>
      <c r="H169" s="69"/>
      <c r="I169" s="70"/>
      <c r="J169" s="70"/>
      <c r="K169" s="35" t="s">
        <v>65</v>
      </c>
      <c r="L169" s="77">
        <v>169</v>
      </c>
      <c r="M169" s="77"/>
      <c r="N169" s="72"/>
      <c r="O169" s="79" t="s">
        <v>292</v>
      </c>
      <c r="P169" s="81">
        <v>41435.191099537034</v>
      </c>
    </row>
    <row r="170" spans="1:16" x14ac:dyDescent="0.25">
      <c r="A170" s="64" t="s">
        <v>263</v>
      </c>
      <c r="B170" s="64" t="s">
        <v>263</v>
      </c>
      <c r="C170" s="65"/>
      <c r="D170" s="66"/>
      <c r="E170" s="67"/>
      <c r="F170" s="68"/>
      <c r="G170" s="65"/>
      <c r="H170" s="69"/>
      <c r="I170" s="70"/>
      <c r="J170" s="70"/>
      <c r="K170" s="35" t="s">
        <v>65</v>
      </c>
      <c r="L170" s="77">
        <v>170</v>
      </c>
      <c r="M170" s="77"/>
      <c r="N170" s="72"/>
      <c r="O170" s="79" t="s">
        <v>292</v>
      </c>
      <c r="P170" s="81">
        <v>41435.537002314813</v>
      </c>
    </row>
    <row r="171" spans="1:16" x14ac:dyDescent="0.25">
      <c r="A171" s="64" t="s">
        <v>261</v>
      </c>
      <c r="B171" s="64" t="s">
        <v>263</v>
      </c>
      <c r="C171" s="65"/>
      <c r="D171" s="66"/>
      <c r="E171" s="67"/>
      <c r="F171" s="68"/>
      <c r="G171" s="65"/>
      <c r="H171" s="69"/>
      <c r="I171" s="70"/>
      <c r="J171" s="70"/>
      <c r="K171" s="35" t="s">
        <v>65</v>
      </c>
      <c r="L171" s="77">
        <v>171</v>
      </c>
      <c r="M171" s="77"/>
      <c r="N171" s="72"/>
      <c r="O171" s="79" t="s">
        <v>294</v>
      </c>
      <c r="P171" s="81">
        <v>41438.597800925927</v>
      </c>
    </row>
    <row r="172" spans="1:16" x14ac:dyDescent="0.25">
      <c r="A172" s="64" t="s">
        <v>261</v>
      </c>
      <c r="B172" s="64" t="s">
        <v>261</v>
      </c>
      <c r="C172" s="65"/>
      <c r="D172" s="66"/>
      <c r="E172" s="67"/>
      <c r="F172" s="68"/>
      <c r="G172" s="65"/>
      <c r="H172" s="69"/>
      <c r="I172" s="70"/>
      <c r="J172" s="70"/>
      <c r="K172" s="35" t="s">
        <v>65</v>
      </c>
      <c r="L172" s="77">
        <v>172</v>
      </c>
      <c r="M172" s="77"/>
      <c r="N172" s="72"/>
      <c r="O172" s="79" t="s">
        <v>292</v>
      </c>
      <c r="P172" s="81">
        <v>41432.406574074077</v>
      </c>
    </row>
    <row r="173" spans="1:16" x14ac:dyDescent="0.25">
      <c r="A173" s="64" t="s">
        <v>261</v>
      </c>
      <c r="B173" s="64" t="s">
        <v>261</v>
      </c>
      <c r="C173" s="65"/>
      <c r="D173" s="66"/>
      <c r="E173" s="67"/>
      <c r="F173" s="68"/>
      <c r="G173" s="65"/>
      <c r="H173" s="69"/>
      <c r="I173" s="70"/>
      <c r="J173" s="70"/>
      <c r="K173" s="35" t="s">
        <v>65</v>
      </c>
      <c r="L173" s="77">
        <v>173</v>
      </c>
      <c r="M173" s="77"/>
      <c r="N173" s="72"/>
      <c r="O173" s="79" t="s">
        <v>292</v>
      </c>
      <c r="P173" s="81">
        <v>41432.417905092596</v>
      </c>
    </row>
    <row r="174" spans="1:16" x14ac:dyDescent="0.25">
      <c r="A174" s="64" t="s">
        <v>261</v>
      </c>
      <c r="B174" s="64" t="s">
        <v>261</v>
      </c>
      <c r="C174" s="65"/>
      <c r="D174" s="66"/>
      <c r="E174" s="67"/>
      <c r="F174" s="68"/>
      <c r="G174" s="65"/>
      <c r="H174" s="69"/>
      <c r="I174" s="70"/>
      <c r="J174" s="70"/>
      <c r="K174" s="35" t="s">
        <v>65</v>
      </c>
      <c r="L174" s="77">
        <v>174</v>
      </c>
      <c r="M174" s="77"/>
      <c r="N174" s="72"/>
      <c r="O174" s="79" t="s">
        <v>292</v>
      </c>
      <c r="P174" s="81">
        <v>41436.414756944447</v>
      </c>
    </row>
    <row r="175" spans="1:16" x14ac:dyDescent="0.25">
      <c r="A175" s="64" t="s">
        <v>261</v>
      </c>
      <c r="B175" s="64" t="s">
        <v>257</v>
      </c>
      <c r="C175" s="65"/>
      <c r="D175" s="66"/>
      <c r="E175" s="67"/>
      <c r="F175" s="68"/>
      <c r="G175" s="65"/>
      <c r="H175" s="69"/>
      <c r="I175" s="70"/>
      <c r="J175" s="70"/>
      <c r="K175" s="35" t="s">
        <v>65</v>
      </c>
      <c r="L175" s="77">
        <v>175</v>
      </c>
      <c r="M175" s="77"/>
      <c r="N175" s="72"/>
      <c r="O175" s="79" t="s">
        <v>294</v>
      </c>
      <c r="P175" s="81">
        <v>41438.597800925927</v>
      </c>
    </row>
    <row r="176" spans="1:16" x14ac:dyDescent="0.25">
      <c r="A176" s="64" t="s">
        <v>264</v>
      </c>
      <c r="B176" s="64" t="s">
        <v>265</v>
      </c>
      <c r="C176" s="65"/>
      <c r="D176" s="66"/>
      <c r="E176" s="67"/>
      <c r="F176" s="68"/>
      <c r="G176" s="65"/>
      <c r="H176" s="69"/>
      <c r="I176" s="70"/>
      <c r="J176" s="70"/>
      <c r="K176" s="35" t="s">
        <v>66</v>
      </c>
      <c r="L176" s="77">
        <v>176</v>
      </c>
      <c r="M176" s="77"/>
      <c r="N176" s="72"/>
      <c r="O176" s="79" t="s">
        <v>293</v>
      </c>
      <c r="P176" s="81">
        <v>41436.446631944447</v>
      </c>
    </row>
    <row r="177" spans="1:16" x14ac:dyDescent="0.25">
      <c r="A177" s="64" t="s">
        <v>265</v>
      </c>
      <c r="B177" s="64" t="s">
        <v>264</v>
      </c>
      <c r="C177" s="65"/>
      <c r="D177" s="66"/>
      <c r="E177" s="67"/>
      <c r="F177" s="68"/>
      <c r="G177" s="65"/>
      <c r="H177" s="69"/>
      <c r="I177" s="70"/>
      <c r="J177" s="70"/>
      <c r="K177" s="35" t="s">
        <v>66</v>
      </c>
      <c r="L177" s="77">
        <v>177</v>
      </c>
      <c r="M177" s="77"/>
      <c r="N177" s="72"/>
      <c r="O177" s="79" t="s">
        <v>294</v>
      </c>
      <c r="P177" s="81">
        <v>41438.597800925927</v>
      </c>
    </row>
    <row r="178" spans="1:16" x14ac:dyDescent="0.25">
      <c r="A178" s="64" t="s">
        <v>264</v>
      </c>
      <c r="B178" s="64" t="s">
        <v>265</v>
      </c>
      <c r="C178" s="65"/>
      <c r="D178" s="66"/>
      <c r="E178" s="67"/>
      <c r="F178" s="68"/>
      <c r="G178" s="65"/>
      <c r="H178" s="69"/>
      <c r="I178" s="70"/>
      <c r="J178" s="70"/>
      <c r="K178" s="35" t="s">
        <v>66</v>
      </c>
      <c r="L178" s="77">
        <v>178</v>
      </c>
      <c r="M178" s="77"/>
      <c r="N178" s="72"/>
      <c r="O178" s="79" t="s">
        <v>294</v>
      </c>
      <c r="P178" s="81">
        <v>41438.597800925927</v>
      </c>
    </row>
    <row r="179" spans="1:16" x14ac:dyDescent="0.25">
      <c r="A179" s="64" t="s">
        <v>266</v>
      </c>
      <c r="B179" s="64" t="s">
        <v>265</v>
      </c>
      <c r="C179" s="65"/>
      <c r="D179" s="66"/>
      <c r="E179" s="67"/>
      <c r="F179" s="68"/>
      <c r="G179" s="65"/>
      <c r="H179" s="69"/>
      <c r="I179" s="70"/>
      <c r="J179" s="70"/>
      <c r="K179" s="35" t="s">
        <v>66</v>
      </c>
      <c r="L179" s="77">
        <v>179</v>
      </c>
      <c r="M179" s="77"/>
      <c r="N179" s="72"/>
      <c r="O179" s="79" t="s">
        <v>293</v>
      </c>
      <c r="P179" s="81">
        <v>41436.48877314815</v>
      </c>
    </row>
    <row r="180" spans="1:16" x14ac:dyDescent="0.25">
      <c r="A180" s="64" t="s">
        <v>265</v>
      </c>
      <c r="B180" s="64" t="s">
        <v>266</v>
      </c>
      <c r="C180" s="65"/>
      <c r="D180" s="66"/>
      <c r="E180" s="67"/>
      <c r="F180" s="68"/>
      <c r="G180" s="65"/>
      <c r="H180" s="69"/>
      <c r="I180" s="70"/>
      <c r="J180" s="70"/>
      <c r="K180" s="35" t="s">
        <v>66</v>
      </c>
      <c r="L180" s="77">
        <v>180</v>
      </c>
      <c r="M180" s="77"/>
      <c r="N180" s="72"/>
      <c r="O180" s="79" t="s">
        <v>294</v>
      </c>
      <c r="P180" s="81">
        <v>41438.597800925927</v>
      </c>
    </row>
    <row r="181" spans="1:16" x14ac:dyDescent="0.25">
      <c r="A181" s="64" t="s">
        <v>266</v>
      </c>
      <c r="B181" s="64" t="s">
        <v>265</v>
      </c>
      <c r="C181" s="65"/>
      <c r="D181" s="66"/>
      <c r="E181" s="67"/>
      <c r="F181" s="68"/>
      <c r="G181" s="65"/>
      <c r="H181" s="69"/>
      <c r="I181" s="70"/>
      <c r="J181" s="70"/>
      <c r="K181" s="35" t="s">
        <v>66</v>
      </c>
      <c r="L181" s="77">
        <v>181</v>
      </c>
      <c r="M181" s="77"/>
      <c r="N181" s="72"/>
      <c r="O181" s="79" t="s">
        <v>294</v>
      </c>
      <c r="P181" s="81">
        <v>41438.597800925927</v>
      </c>
    </row>
    <row r="182" spans="1:16" x14ac:dyDescent="0.25">
      <c r="A182" s="64" t="s">
        <v>267</v>
      </c>
      <c r="B182" s="64" t="s">
        <v>267</v>
      </c>
      <c r="C182" s="65"/>
      <c r="D182" s="66"/>
      <c r="E182" s="67"/>
      <c r="F182" s="68"/>
      <c r="G182" s="65"/>
      <c r="H182" s="69"/>
      <c r="I182" s="70"/>
      <c r="J182" s="70"/>
      <c r="K182" s="35" t="s">
        <v>65</v>
      </c>
      <c r="L182" s="77">
        <v>182</v>
      </c>
      <c r="M182" s="77"/>
      <c r="N182" s="72"/>
      <c r="O182" s="79" t="s">
        <v>292</v>
      </c>
      <c r="P182" s="81">
        <v>41436.452650462961</v>
      </c>
    </row>
    <row r="183" spans="1:16" x14ac:dyDescent="0.25">
      <c r="A183" s="64" t="s">
        <v>267</v>
      </c>
      <c r="B183" s="64" t="s">
        <v>267</v>
      </c>
      <c r="C183" s="65"/>
      <c r="D183" s="66"/>
      <c r="E183" s="67"/>
      <c r="F183" s="68"/>
      <c r="G183" s="65"/>
      <c r="H183" s="69"/>
      <c r="I183" s="70"/>
      <c r="J183" s="70"/>
      <c r="K183" s="35" t="s">
        <v>65</v>
      </c>
      <c r="L183" s="77">
        <v>183</v>
      </c>
      <c r="M183" s="77"/>
      <c r="N183" s="72"/>
      <c r="O183" s="79" t="s">
        <v>292</v>
      </c>
      <c r="P183" s="81">
        <v>41436.455254629633</v>
      </c>
    </row>
    <row r="184" spans="1:16" x14ac:dyDescent="0.25">
      <c r="A184" s="64" t="s">
        <v>267</v>
      </c>
      <c r="B184" s="64" t="s">
        <v>267</v>
      </c>
      <c r="C184" s="65"/>
      <c r="D184" s="66"/>
      <c r="E184" s="67"/>
      <c r="F184" s="68"/>
      <c r="G184" s="65"/>
      <c r="H184" s="69"/>
      <c r="I184" s="70"/>
      <c r="J184" s="70"/>
      <c r="K184" s="35" t="s">
        <v>65</v>
      </c>
      <c r="L184" s="77">
        <v>184</v>
      </c>
      <c r="M184" s="77"/>
      <c r="N184" s="72"/>
      <c r="O184" s="79" t="s">
        <v>292</v>
      </c>
      <c r="P184" s="81">
        <v>41436.46162037037</v>
      </c>
    </row>
    <row r="185" spans="1:16" x14ac:dyDescent="0.25">
      <c r="A185" s="64" t="s">
        <v>268</v>
      </c>
      <c r="B185" s="64" t="s">
        <v>267</v>
      </c>
      <c r="C185" s="65"/>
      <c r="D185" s="66"/>
      <c r="E185" s="67"/>
      <c r="F185" s="68"/>
      <c r="G185" s="65"/>
      <c r="H185" s="69"/>
      <c r="I185" s="70"/>
      <c r="J185" s="70"/>
      <c r="K185" s="35" t="s">
        <v>66</v>
      </c>
      <c r="L185" s="77">
        <v>185</v>
      </c>
      <c r="M185" s="77"/>
      <c r="N185" s="72"/>
      <c r="O185" s="79" t="s">
        <v>293</v>
      </c>
      <c r="P185" s="81">
        <v>41436.4922337963</v>
      </c>
    </row>
    <row r="186" spans="1:16" x14ac:dyDescent="0.25">
      <c r="A186" s="64" t="s">
        <v>267</v>
      </c>
      <c r="B186" s="64" t="s">
        <v>268</v>
      </c>
      <c r="C186" s="65"/>
      <c r="D186" s="66"/>
      <c r="E186" s="67"/>
      <c r="F186" s="68"/>
      <c r="G186" s="65"/>
      <c r="H186" s="69"/>
      <c r="I186" s="70"/>
      <c r="J186" s="70"/>
      <c r="K186" s="35" t="s">
        <v>66</v>
      </c>
      <c r="L186" s="77">
        <v>186</v>
      </c>
      <c r="M186" s="77"/>
      <c r="N186" s="72"/>
      <c r="O186" s="79" t="s">
        <v>294</v>
      </c>
      <c r="P186" s="81">
        <v>41438.597800925927</v>
      </c>
    </row>
    <row r="187" spans="1:16" x14ac:dyDescent="0.25">
      <c r="A187" s="64" t="s">
        <v>268</v>
      </c>
      <c r="B187" s="64" t="s">
        <v>267</v>
      </c>
      <c r="C187" s="65"/>
      <c r="D187" s="66"/>
      <c r="E187" s="67"/>
      <c r="F187" s="68"/>
      <c r="G187" s="65"/>
      <c r="H187" s="69"/>
      <c r="I187" s="70"/>
      <c r="J187" s="70"/>
      <c r="K187" s="35" t="s">
        <v>66</v>
      </c>
      <c r="L187" s="77">
        <v>187</v>
      </c>
      <c r="M187" s="77"/>
      <c r="N187" s="72"/>
      <c r="O187" s="79" t="s">
        <v>294</v>
      </c>
      <c r="P187" s="81">
        <v>41438.597800925927</v>
      </c>
    </row>
    <row r="188" spans="1:16" x14ac:dyDescent="0.25">
      <c r="A188" s="64" t="s">
        <v>265</v>
      </c>
      <c r="B188" s="64" t="s">
        <v>265</v>
      </c>
      <c r="C188" s="65"/>
      <c r="D188" s="66"/>
      <c r="E188" s="67"/>
      <c r="F188" s="68"/>
      <c r="G188" s="65"/>
      <c r="H188" s="69"/>
      <c r="I188" s="70"/>
      <c r="J188" s="70"/>
      <c r="K188" s="35" t="s">
        <v>65</v>
      </c>
      <c r="L188" s="77">
        <v>188</v>
      </c>
      <c r="M188" s="77"/>
      <c r="N188" s="72"/>
      <c r="O188" s="79" t="s">
        <v>292</v>
      </c>
      <c r="P188" s="81">
        <v>41436.441701388889</v>
      </c>
    </row>
    <row r="189" spans="1:16" x14ac:dyDescent="0.25">
      <c r="A189" s="64" t="s">
        <v>269</v>
      </c>
      <c r="B189" s="64" t="s">
        <v>265</v>
      </c>
      <c r="C189" s="65"/>
      <c r="D189" s="66"/>
      <c r="E189" s="67"/>
      <c r="F189" s="68"/>
      <c r="G189" s="65"/>
      <c r="H189" s="69"/>
      <c r="I189" s="70"/>
      <c r="J189" s="70"/>
      <c r="K189" s="35" t="s">
        <v>66</v>
      </c>
      <c r="L189" s="77">
        <v>189</v>
      </c>
      <c r="M189" s="77"/>
      <c r="N189" s="72"/>
      <c r="O189" s="79" t="s">
        <v>293</v>
      </c>
      <c r="P189" s="81">
        <v>41436.634201388886</v>
      </c>
    </row>
    <row r="190" spans="1:16" x14ac:dyDescent="0.25">
      <c r="A190" s="64" t="s">
        <v>265</v>
      </c>
      <c r="B190" s="64" t="s">
        <v>269</v>
      </c>
      <c r="C190" s="65"/>
      <c r="D190" s="66"/>
      <c r="E190" s="67"/>
      <c r="F190" s="68"/>
      <c r="G190" s="65"/>
      <c r="H190" s="69"/>
      <c r="I190" s="70"/>
      <c r="J190" s="70"/>
      <c r="K190" s="35" t="s">
        <v>66</v>
      </c>
      <c r="L190" s="77">
        <v>190</v>
      </c>
      <c r="M190" s="77"/>
      <c r="N190" s="72"/>
      <c r="O190" s="79" t="s">
        <v>294</v>
      </c>
      <c r="P190" s="81">
        <v>41438.597800925927</v>
      </c>
    </row>
    <row r="191" spans="1:16" x14ac:dyDescent="0.25">
      <c r="A191" s="64" t="s">
        <v>269</v>
      </c>
      <c r="B191" s="64" t="s">
        <v>265</v>
      </c>
      <c r="C191" s="65"/>
      <c r="D191" s="66"/>
      <c r="E191" s="67"/>
      <c r="F191" s="68"/>
      <c r="G191" s="65"/>
      <c r="H191" s="69"/>
      <c r="I191" s="70"/>
      <c r="J191" s="70"/>
      <c r="K191" s="35" t="s">
        <v>66</v>
      </c>
      <c r="L191" s="77">
        <v>191</v>
      </c>
      <c r="M191" s="77"/>
      <c r="N191" s="72"/>
      <c r="O191" s="79" t="s">
        <v>294</v>
      </c>
      <c r="P191" s="81">
        <v>41438.597800925927</v>
      </c>
    </row>
    <row r="192" spans="1:16" x14ac:dyDescent="0.25">
      <c r="A192" s="64" t="s">
        <v>270</v>
      </c>
      <c r="B192" s="64" t="s">
        <v>270</v>
      </c>
      <c r="C192" s="65"/>
      <c r="D192" s="66"/>
      <c r="E192" s="67"/>
      <c r="F192" s="68"/>
      <c r="G192" s="65"/>
      <c r="H192" s="69"/>
      <c r="I192" s="70"/>
      <c r="J192" s="70"/>
      <c r="K192" s="35" t="s">
        <v>65</v>
      </c>
      <c r="L192" s="77">
        <v>192</v>
      </c>
      <c r="M192" s="77"/>
      <c r="N192" s="72"/>
      <c r="O192" s="79" t="s">
        <v>292</v>
      </c>
      <c r="P192" s="81">
        <v>41436.747384259259</v>
      </c>
    </row>
    <row r="193" spans="1:16" x14ac:dyDescent="0.25">
      <c r="A193" s="64" t="s">
        <v>271</v>
      </c>
      <c r="B193" s="64" t="s">
        <v>270</v>
      </c>
      <c r="C193" s="65"/>
      <c r="D193" s="66"/>
      <c r="E193" s="67"/>
      <c r="F193" s="68"/>
      <c r="G193" s="65"/>
      <c r="H193" s="69"/>
      <c r="I193" s="70"/>
      <c r="J193" s="70"/>
      <c r="K193" s="35" t="s">
        <v>66</v>
      </c>
      <c r="L193" s="77">
        <v>193</v>
      </c>
      <c r="M193" s="77"/>
      <c r="N193" s="72"/>
      <c r="O193" s="79" t="s">
        <v>294</v>
      </c>
      <c r="P193" s="81">
        <v>41438.597800925927</v>
      </c>
    </row>
    <row r="194" spans="1:16" x14ac:dyDescent="0.25">
      <c r="A194" s="64" t="s">
        <v>270</v>
      </c>
      <c r="B194" s="64" t="s">
        <v>271</v>
      </c>
      <c r="C194" s="65"/>
      <c r="D194" s="66"/>
      <c r="E194" s="67"/>
      <c r="F194" s="68"/>
      <c r="G194" s="65"/>
      <c r="H194" s="69"/>
      <c r="I194" s="70"/>
      <c r="J194" s="70"/>
      <c r="K194" s="35" t="s">
        <v>66</v>
      </c>
      <c r="L194" s="77">
        <v>194</v>
      </c>
      <c r="M194" s="77"/>
      <c r="N194" s="72"/>
      <c r="O194" s="79" t="s">
        <v>294</v>
      </c>
      <c r="P194" s="81">
        <v>41438.597800925927</v>
      </c>
    </row>
    <row r="195" spans="1:16" x14ac:dyDescent="0.25">
      <c r="A195" s="64" t="s">
        <v>272</v>
      </c>
      <c r="B195" s="64" t="s">
        <v>272</v>
      </c>
      <c r="C195" s="65"/>
      <c r="D195" s="66"/>
      <c r="E195" s="67"/>
      <c r="F195" s="68"/>
      <c r="G195" s="65"/>
      <c r="H195" s="69"/>
      <c r="I195" s="70"/>
      <c r="J195" s="70"/>
      <c r="K195" s="35" t="s">
        <v>65</v>
      </c>
      <c r="L195" s="77">
        <v>195</v>
      </c>
      <c r="M195" s="77"/>
      <c r="N195" s="72"/>
      <c r="O195" s="79" t="s">
        <v>292</v>
      </c>
      <c r="P195" s="81">
        <v>41436.744733796295</v>
      </c>
    </row>
    <row r="196" spans="1:16" x14ac:dyDescent="0.25">
      <c r="A196" s="64" t="s">
        <v>272</v>
      </c>
      <c r="B196" s="64" t="s">
        <v>273</v>
      </c>
      <c r="C196" s="65"/>
      <c r="D196" s="66"/>
      <c r="E196" s="67"/>
      <c r="F196" s="68"/>
      <c r="G196" s="65"/>
      <c r="H196" s="69"/>
      <c r="I196" s="70"/>
      <c r="J196" s="70"/>
      <c r="K196" s="35" t="s">
        <v>66</v>
      </c>
      <c r="L196" s="77">
        <v>196</v>
      </c>
      <c r="M196" s="77"/>
      <c r="N196" s="72"/>
      <c r="O196" s="79" t="s">
        <v>294</v>
      </c>
      <c r="P196" s="81">
        <v>41438.597800925927</v>
      </c>
    </row>
    <row r="197" spans="1:16" x14ac:dyDescent="0.25">
      <c r="A197" s="64" t="s">
        <v>273</v>
      </c>
      <c r="B197" s="64" t="s">
        <v>272</v>
      </c>
      <c r="C197" s="65"/>
      <c r="D197" s="66"/>
      <c r="E197" s="67"/>
      <c r="F197" s="68"/>
      <c r="G197" s="65"/>
      <c r="H197" s="69"/>
      <c r="I197" s="70"/>
      <c r="J197" s="70"/>
      <c r="K197" s="35" t="s">
        <v>66</v>
      </c>
      <c r="L197" s="77">
        <v>197</v>
      </c>
      <c r="M197" s="77"/>
      <c r="N197" s="72"/>
      <c r="O197" s="79" t="s">
        <v>294</v>
      </c>
      <c r="P197" s="81">
        <v>41438.597800925927</v>
      </c>
    </row>
    <row r="198" spans="1:16" x14ac:dyDescent="0.25">
      <c r="A198" s="64" t="s">
        <v>273</v>
      </c>
      <c r="B198" s="64" t="s">
        <v>273</v>
      </c>
      <c r="C198" s="65"/>
      <c r="D198" s="66"/>
      <c r="E198" s="67"/>
      <c r="F198" s="68"/>
      <c r="G198" s="65"/>
      <c r="H198" s="69"/>
      <c r="I198" s="70"/>
      <c r="J198" s="70"/>
      <c r="K198" s="35" t="s">
        <v>65</v>
      </c>
      <c r="L198" s="77">
        <v>198</v>
      </c>
      <c r="M198" s="77"/>
      <c r="N198" s="72"/>
      <c r="O198" s="79" t="s">
        <v>292</v>
      </c>
      <c r="P198" s="81">
        <v>41436.565381944441</v>
      </c>
    </row>
    <row r="199" spans="1:16" x14ac:dyDescent="0.25">
      <c r="A199" s="64" t="s">
        <v>273</v>
      </c>
      <c r="B199" s="64" t="s">
        <v>273</v>
      </c>
      <c r="C199" s="65"/>
      <c r="D199" s="66"/>
      <c r="E199" s="67"/>
      <c r="F199" s="68"/>
      <c r="G199" s="65"/>
      <c r="H199" s="69"/>
      <c r="I199" s="70"/>
      <c r="J199" s="70"/>
      <c r="K199" s="35" t="s">
        <v>65</v>
      </c>
      <c r="L199" s="77">
        <v>199</v>
      </c>
      <c r="M199" s="77"/>
      <c r="N199" s="72"/>
      <c r="O199" s="79" t="s">
        <v>292</v>
      </c>
      <c r="P199" s="81">
        <v>41436.747291666667</v>
      </c>
    </row>
    <row r="200" spans="1:16" x14ac:dyDescent="0.25">
      <c r="A200" s="64" t="s">
        <v>273</v>
      </c>
      <c r="B200" s="64" t="s">
        <v>273</v>
      </c>
      <c r="C200" s="65"/>
      <c r="D200" s="66"/>
      <c r="E200" s="67"/>
      <c r="F200" s="68"/>
      <c r="G200" s="65"/>
      <c r="H200" s="69"/>
      <c r="I200" s="70"/>
      <c r="J200" s="70"/>
      <c r="K200" s="35" t="s">
        <v>65</v>
      </c>
      <c r="L200" s="77">
        <v>200</v>
      </c>
      <c r="M200" s="77"/>
      <c r="N200" s="72"/>
      <c r="O200" s="79" t="s">
        <v>292</v>
      </c>
      <c r="P200" s="81">
        <v>41436.752500000002</v>
      </c>
    </row>
    <row r="201" spans="1:16" x14ac:dyDescent="0.25">
      <c r="A201" s="64" t="s">
        <v>271</v>
      </c>
      <c r="B201" s="64" t="s">
        <v>271</v>
      </c>
      <c r="C201" s="65"/>
      <c r="D201" s="66"/>
      <c r="E201" s="67"/>
      <c r="F201" s="68"/>
      <c r="G201" s="65"/>
      <c r="H201" s="69"/>
      <c r="I201" s="70"/>
      <c r="J201" s="70"/>
      <c r="K201" s="35" t="s">
        <v>65</v>
      </c>
      <c r="L201" s="77">
        <v>201</v>
      </c>
      <c r="M201" s="77"/>
      <c r="N201" s="72"/>
      <c r="O201" s="79" t="s">
        <v>292</v>
      </c>
      <c r="P201" s="81">
        <v>41436.740752314814</v>
      </c>
    </row>
    <row r="202" spans="1:16" x14ac:dyDescent="0.25">
      <c r="A202" s="64" t="s">
        <v>271</v>
      </c>
      <c r="B202" s="64" t="s">
        <v>274</v>
      </c>
      <c r="C202" s="65"/>
      <c r="D202" s="66"/>
      <c r="E202" s="67"/>
      <c r="F202" s="68"/>
      <c r="G202" s="65"/>
      <c r="H202" s="69"/>
      <c r="I202" s="70"/>
      <c r="J202" s="70"/>
      <c r="K202" s="35" t="s">
        <v>66</v>
      </c>
      <c r="L202" s="77">
        <v>202</v>
      </c>
      <c r="M202" s="77"/>
      <c r="N202" s="72"/>
      <c r="O202" s="79" t="s">
        <v>294</v>
      </c>
      <c r="P202" s="81">
        <v>41438.597800925927</v>
      </c>
    </row>
    <row r="203" spans="1:16" x14ac:dyDescent="0.25">
      <c r="A203" s="64" t="s">
        <v>274</v>
      </c>
      <c r="B203" s="64" t="s">
        <v>271</v>
      </c>
      <c r="C203" s="65"/>
      <c r="D203" s="66"/>
      <c r="E203" s="67"/>
      <c r="F203" s="68"/>
      <c r="G203" s="65"/>
      <c r="H203" s="69"/>
      <c r="I203" s="70"/>
      <c r="J203" s="70"/>
      <c r="K203" s="35" t="s">
        <v>66</v>
      </c>
      <c r="L203" s="77">
        <v>203</v>
      </c>
      <c r="M203" s="77"/>
      <c r="N203" s="72"/>
      <c r="O203" s="79" t="s">
        <v>294</v>
      </c>
      <c r="P203" s="81">
        <v>41438.597800925927</v>
      </c>
    </row>
    <row r="204" spans="1:16" x14ac:dyDescent="0.25">
      <c r="A204" s="64" t="s">
        <v>275</v>
      </c>
      <c r="B204" s="64" t="s">
        <v>275</v>
      </c>
      <c r="C204" s="65"/>
      <c r="D204" s="66"/>
      <c r="E204" s="67"/>
      <c r="F204" s="68"/>
      <c r="G204" s="65"/>
      <c r="H204" s="69"/>
      <c r="I204" s="70"/>
      <c r="J204" s="70"/>
      <c r="K204" s="35" t="s">
        <v>65</v>
      </c>
      <c r="L204" s="77">
        <v>204</v>
      </c>
      <c r="M204" s="77"/>
      <c r="N204" s="72"/>
      <c r="O204" s="79" t="s">
        <v>292</v>
      </c>
      <c r="P204" s="81">
        <v>41436.463680555556</v>
      </c>
    </row>
    <row r="205" spans="1:16" x14ac:dyDescent="0.25">
      <c r="A205" s="64" t="s">
        <v>275</v>
      </c>
      <c r="B205" s="64" t="s">
        <v>274</v>
      </c>
      <c r="C205" s="65"/>
      <c r="D205" s="66"/>
      <c r="E205" s="67"/>
      <c r="F205" s="68"/>
      <c r="G205" s="65"/>
      <c r="H205" s="69"/>
      <c r="I205" s="70"/>
      <c r="J205" s="70"/>
      <c r="K205" s="35" t="s">
        <v>66</v>
      </c>
      <c r="L205" s="77">
        <v>205</v>
      </c>
      <c r="M205" s="77"/>
      <c r="N205" s="72"/>
      <c r="O205" s="79" t="s">
        <v>294</v>
      </c>
      <c r="P205" s="81">
        <v>41438.597800925927</v>
      </c>
    </row>
    <row r="206" spans="1:16" x14ac:dyDescent="0.25">
      <c r="A206" s="64" t="s">
        <v>274</v>
      </c>
      <c r="B206" s="64" t="s">
        <v>275</v>
      </c>
      <c r="C206" s="65"/>
      <c r="D206" s="66"/>
      <c r="E206" s="67"/>
      <c r="F206" s="68"/>
      <c r="G206" s="65"/>
      <c r="H206" s="69"/>
      <c r="I206" s="70"/>
      <c r="J206" s="70"/>
      <c r="K206" s="35" t="s">
        <v>66</v>
      </c>
      <c r="L206" s="77">
        <v>206</v>
      </c>
      <c r="M206" s="77"/>
      <c r="N206" s="72"/>
      <c r="O206" s="79" t="s">
        <v>294</v>
      </c>
      <c r="P206" s="81">
        <v>41438.597800925927</v>
      </c>
    </row>
    <row r="207" spans="1:16" x14ac:dyDescent="0.25">
      <c r="A207" s="64" t="s">
        <v>274</v>
      </c>
      <c r="B207" s="64" t="s">
        <v>274</v>
      </c>
      <c r="C207" s="65"/>
      <c r="D207" s="66"/>
      <c r="E207" s="67"/>
      <c r="F207" s="68"/>
      <c r="G207" s="65"/>
      <c r="H207" s="69"/>
      <c r="I207" s="70"/>
      <c r="J207" s="70"/>
      <c r="K207" s="35" t="s">
        <v>65</v>
      </c>
      <c r="L207" s="77">
        <v>207</v>
      </c>
      <c r="M207" s="77"/>
      <c r="N207" s="72"/>
      <c r="O207" s="79" t="s">
        <v>292</v>
      </c>
      <c r="P207" s="81">
        <v>41436.754062499997</v>
      </c>
    </row>
    <row r="208" spans="1:16" x14ac:dyDescent="0.25">
      <c r="A208" s="64" t="s">
        <v>276</v>
      </c>
      <c r="B208" s="64" t="s">
        <v>276</v>
      </c>
      <c r="C208" s="65"/>
      <c r="D208" s="66"/>
      <c r="E208" s="67"/>
      <c r="F208" s="68"/>
      <c r="G208" s="65"/>
      <c r="H208" s="69"/>
      <c r="I208" s="70"/>
      <c r="J208" s="70"/>
      <c r="K208" s="35" t="s">
        <v>65</v>
      </c>
      <c r="L208" s="77">
        <v>208</v>
      </c>
      <c r="M208" s="77"/>
      <c r="N208" s="72"/>
      <c r="O208" s="79" t="s">
        <v>292</v>
      </c>
      <c r="P208" s="81">
        <v>41435.994305555556</v>
      </c>
    </row>
    <row r="209" spans="1:16" x14ac:dyDescent="0.25">
      <c r="A209" s="64" t="s">
        <v>277</v>
      </c>
      <c r="B209" s="64" t="s">
        <v>276</v>
      </c>
      <c r="C209" s="65"/>
      <c r="D209" s="66"/>
      <c r="E209" s="67"/>
      <c r="F209" s="68"/>
      <c r="G209" s="65"/>
      <c r="H209" s="69"/>
      <c r="I209" s="70"/>
      <c r="J209" s="70"/>
      <c r="K209" s="35" t="s">
        <v>66</v>
      </c>
      <c r="L209" s="77">
        <v>209</v>
      </c>
      <c r="M209" s="77"/>
      <c r="N209" s="72"/>
      <c r="O209" s="79" t="s">
        <v>293</v>
      </c>
      <c r="P209" s="81">
        <v>41437.063217592593</v>
      </c>
    </row>
    <row r="210" spans="1:16" x14ac:dyDescent="0.25">
      <c r="A210" s="64" t="s">
        <v>276</v>
      </c>
      <c r="B210" s="64" t="s">
        <v>277</v>
      </c>
      <c r="C210" s="65"/>
      <c r="D210" s="66"/>
      <c r="E210" s="67"/>
      <c r="F210" s="68"/>
      <c r="G210" s="65"/>
      <c r="H210" s="69"/>
      <c r="I210" s="70"/>
      <c r="J210" s="70"/>
      <c r="K210" s="35" t="s">
        <v>66</v>
      </c>
      <c r="L210" s="77">
        <v>210</v>
      </c>
      <c r="M210" s="77"/>
      <c r="N210" s="72"/>
      <c r="O210" s="79" t="s">
        <v>294</v>
      </c>
      <c r="P210" s="81">
        <v>41438.597800925927</v>
      </c>
    </row>
    <row r="211" spans="1:16" x14ac:dyDescent="0.25">
      <c r="A211" s="64" t="s">
        <v>277</v>
      </c>
      <c r="B211" s="64" t="s">
        <v>276</v>
      </c>
      <c r="C211" s="65"/>
      <c r="D211" s="66"/>
      <c r="E211" s="67"/>
      <c r="F211" s="68"/>
      <c r="G211" s="65"/>
      <c r="H211" s="69"/>
      <c r="I211" s="70"/>
      <c r="J211" s="70"/>
      <c r="K211" s="35" t="s">
        <v>66</v>
      </c>
      <c r="L211" s="77">
        <v>211</v>
      </c>
      <c r="M211" s="77"/>
      <c r="N211" s="72"/>
      <c r="O211" s="79" t="s">
        <v>294</v>
      </c>
      <c r="P211" s="81">
        <v>41438.597800925927</v>
      </c>
    </row>
    <row r="212" spans="1:16" x14ac:dyDescent="0.25">
      <c r="A212" s="64" t="s">
        <v>278</v>
      </c>
      <c r="B212" s="64" t="s">
        <v>278</v>
      </c>
      <c r="C212" s="65"/>
      <c r="D212" s="66"/>
      <c r="E212" s="67"/>
      <c r="F212" s="68"/>
      <c r="G212" s="65"/>
      <c r="H212" s="69"/>
      <c r="I212" s="70"/>
      <c r="J212" s="70"/>
      <c r="K212" s="35" t="s">
        <v>65</v>
      </c>
      <c r="L212" s="77">
        <v>212</v>
      </c>
      <c r="M212" s="77"/>
      <c r="N212" s="72"/>
      <c r="O212" s="79" t="s">
        <v>292</v>
      </c>
      <c r="P212" s="81">
        <v>41436.906770833331</v>
      </c>
    </row>
    <row r="213" spans="1:16" x14ac:dyDescent="0.25">
      <c r="A213" s="64" t="s">
        <v>279</v>
      </c>
      <c r="B213" s="64" t="s">
        <v>278</v>
      </c>
      <c r="C213" s="65"/>
      <c r="D213" s="66"/>
      <c r="E213" s="67"/>
      <c r="F213" s="68"/>
      <c r="G213" s="65"/>
      <c r="H213" s="69"/>
      <c r="I213" s="70"/>
      <c r="J213" s="70"/>
      <c r="K213" s="35" t="s">
        <v>66</v>
      </c>
      <c r="L213" s="77">
        <v>213</v>
      </c>
      <c r="M213" s="77"/>
      <c r="N213" s="72"/>
      <c r="O213" s="79" t="s">
        <v>293</v>
      </c>
      <c r="P213" s="81">
        <v>41437.687060185184</v>
      </c>
    </row>
    <row r="214" spans="1:16" x14ac:dyDescent="0.25">
      <c r="A214" s="64" t="s">
        <v>278</v>
      </c>
      <c r="B214" s="64" t="s">
        <v>279</v>
      </c>
      <c r="C214" s="65"/>
      <c r="D214" s="66"/>
      <c r="E214" s="67"/>
      <c r="F214" s="68"/>
      <c r="G214" s="65"/>
      <c r="H214" s="69"/>
      <c r="I214" s="70"/>
      <c r="J214" s="70"/>
      <c r="K214" s="35" t="s">
        <v>66</v>
      </c>
      <c r="L214" s="77">
        <v>214</v>
      </c>
      <c r="M214" s="77"/>
      <c r="N214" s="72"/>
      <c r="O214" s="79" t="s">
        <v>294</v>
      </c>
      <c r="P214" s="81">
        <v>41438.597800925927</v>
      </c>
    </row>
    <row r="215" spans="1:16" x14ac:dyDescent="0.25">
      <c r="A215" s="64" t="s">
        <v>279</v>
      </c>
      <c r="B215" s="64" t="s">
        <v>278</v>
      </c>
      <c r="C215" s="65"/>
      <c r="D215" s="66"/>
      <c r="E215" s="67"/>
      <c r="F215" s="68"/>
      <c r="G215" s="65"/>
      <c r="H215" s="69"/>
      <c r="I215" s="70"/>
      <c r="J215" s="70"/>
      <c r="K215" s="35" t="s">
        <v>66</v>
      </c>
      <c r="L215" s="77">
        <v>215</v>
      </c>
      <c r="M215" s="77"/>
      <c r="N215" s="72"/>
      <c r="O215" s="79" t="s">
        <v>294</v>
      </c>
      <c r="P215" s="81">
        <v>41438.597800925927</v>
      </c>
    </row>
    <row r="216" spans="1:16" x14ac:dyDescent="0.25">
      <c r="A216" s="64" t="s">
        <v>280</v>
      </c>
      <c r="B216" s="64" t="s">
        <v>280</v>
      </c>
      <c r="C216" s="65"/>
      <c r="D216" s="66"/>
      <c r="E216" s="67"/>
      <c r="F216" s="68"/>
      <c r="G216" s="65"/>
      <c r="H216" s="69"/>
      <c r="I216" s="70"/>
      <c r="J216" s="70"/>
      <c r="K216" s="35" t="s">
        <v>65</v>
      </c>
      <c r="L216" s="77">
        <v>216</v>
      </c>
      <c r="M216" s="77"/>
      <c r="N216" s="72"/>
      <c r="O216" s="79" t="s">
        <v>292</v>
      </c>
      <c r="P216" s="81">
        <v>41435.799537037034</v>
      </c>
    </row>
    <row r="217" spans="1:16" x14ac:dyDescent="0.25">
      <c r="A217" s="64" t="s">
        <v>280</v>
      </c>
      <c r="B217" s="64" t="s">
        <v>280</v>
      </c>
      <c r="C217" s="65"/>
      <c r="D217" s="66"/>
      <c r="E217" s="67"/>
      <c r="F217" s="68"/>
      <c r="G217" s="65"/>
      <c r="H217" s="69"/>
      <c r="I217" s="70"/>
      <c r="J217" s="70"/>
      <c r="K217" s="35" t="s">
        <v>65</v>
      </c>
      <c r="L217" s="77">
        <v>217</v>
      </c>
      <c r="M217" s="77"/>
      <c r="N217" s="72"/>
      <c r="O217" s="79" t="s">
        <v>292</v>
      </c>
      <c r="P217" s="81">
        <v>41436.795358796298</v>
      </c>
    </row>
    <row r="218" spans="1:16" x14ac:dyDescent="0.25">
      <c r="A218" s="64" t="s">
        <v>281</v>
      </c>
      <c r="B218" s="64" t="s">
        <v>280</v>
      </c>
      <c r="C218" s="65"/>
      <c r="D218" s="66"/>
      <c r="E218" s="67"/>
      <c r="F218" s="68"/>
      <c r="G218" s="65"/>
      <c r="H218" s="69"/>
      <c r="I218" s="70"/>
      <c r="J218" s="70"/>
      <c r="K218" s="35" t="s">
        <v>66</v>
      </c>
      <c r="L218" s="77">
        <v>218</v>
      </c>
      <c r="M218" s="77"/>
      <c r="N218" s="72"/>
      <c r="O218" s="79" t="s">
        <v>294</v>
      </c>
      <c r="P218" s="81">
        <v>41438.597800925927</v>
      </c>
    </row>
    <row r="219" spans="1:16" x14ac:dyDescent="0.25">
      <c r="A219" s="64" t="s">
        <v>282</v>
      </c>
      <c r="B219" s="64" t="s">
        <v>280</v>
      </c>
      <c r="C219" s="65"/>
      <c r="D219" s="66"/>
      <c r="E219" s="67"/>
      <c r="F219" s="68"/>
      <c r="G219" s="65"/>
      <c r="H219" s="69"/>
      <c r="I219" s="70"/>
      <c r="J219" s="70"/>
      <c r="K219" s="35" t="s">
        <v>66</v>
      </c>
      <c r="L219" s="77">
        <v>219</v>
      </c>
      <c r="M219" s="77"/>
      <c r="N219" s="72"/>
      <c r="O219" s="79" t="s">
        <v>294</v>
      </c>
      <c r="P219" s="81">
        <v>41438.597800925927</v>
      </c>
    </row>
    <row r="220" spans="1:16" x14ac:dyDescent="0.25">
      <c r="A220" s="64" t="s">
        <v>283</v>
      </c>
      <c r="B220" s="64" t="s">
        <v>280</v>
      </c>
      <c r="C220" s="65"/>
      <c r="D220" s="66"/>
      <c r="E220" s="67"/>
      <c r="F220" s="68"/>
      <c r="G220" s="65"/>
      <c r="H220" s="69"/>
      <c r="I220" s="70"/>
      <c r="J220" s="70"/>
      <c r="K220" s="35" t="s">
        <v>66</v>
      </c>
      <c r="L220" s="77">
        <v>220</v>
      </c>
      <c r="M220" s="77"/>
      <c r="N220" s="72"/>
      <c r="O220" s="79" t="s">
        <v>294</v>
      </c>
      <c r="P220" s="81">
        <v>41438.597800925927</v>
      </c>
    </row>
    <row r="221" spans="1:16" x14ac:dyDescent="0.25">
      <c r="A221" s="64" t="s">
        <v>284</v>
      </c>
      <c r="B221" s="64" t="s">
        <v>280</v>
      </c>
      <c r="C221" s="65"/>
      <c r="D221" s="66"/>
      <c r="E221" s="67"/>
      <c r="F221" s="68"/>
      <c r="G221" s="65"/>
      <c r="H221" s="69"/>
      <c r="I221" s="70"/>
      <c r="J221" s="70"/>
      <c r="K221" s="35" t="s">
        <v>66</v>
      </c>
      <c r="L221" s="77">
        <v>221</v>
      </c>
      <c r="M221" s="77"/>
      <c r="N221" s="72"/>
      <c r="O221" s="79" t="s">
        <v>294</v>
      </c>
      <c r="P221" s="81">
        <v>41438.597800925927</v>
      </c>
    </row>
    <row r="222" spans="1:16" x14ac:dyDescent="0.25">
      <c r="A222" s="64" t="s">
        <v>280</v>
      </c>
      <c r="B222" s="64" t="s">
        <v>282</v>
      </c>
      <c r="C222" s="65"/>
      <c r="D222" s="66"/>
      <c r="E222" s="67"/>
      <c r="F222" s="68"/>
      <c r="G222" s="65"/>
      <c r="H222" s="69"/>
      <c r="I222" s="70"/>
      <c r="J222" s="70"/>
      <c r="K222" s="35" t="s">
        <v>66</v>
      </c>
      <c r="L222" s="77">
        <v>222</v>
      </c>
      <c r="M222" s="77"/>
      <c r="N222" s="72"/>
      <c r="O222" s="79" t="s">
        <v>294</v>
      </c>
      <c r="P222" s="81">
        <v>41438.597800925927</v>
      </c>
    </row>
    <row r="223" spans="1:16" x14ac:dyDescent="0.25">
      <c r="A223" s="64" t="s">
        <v>280</v>
      </c>
      <c r="B223" s="64" t="s">
        <v>286</v>
      </c>
      <c r="C223" s="65"/>
      <c r="D223" s="66"/>
      <c r="E223" s="67"/>
      <c r="F223" s="68"/>
      <c r="G223" s="65"/>
      <c r="H223" s="69"/>
      <c r="I223" s="70"/>
      <c r="J223" s="70"/>
      <c r="K223" s="35" t="s">
        <v>66</v>
      </c>
      <c r="L223" s="77">
        <v>223</v>
      </c>
      <c r="M223" s="77"/>
      <c r="N223" s="72"/>
      <c r="O223" s="79" t="s">
        <v>294</v>
      </c>
      <c r="P223" s="81">
        <v>41438.597800925927</v>
      </c>
    </row>
    <row r="224" spans="1:16" x14ac:dyDescent="0.25">
      <c r="A224" s="64" t="s">
        <v>280</v>
      </c>
      <c r="B224" s="64" t="s">
        <v>283</v>
      </c>
      <c r="C224" s="65"/>
      <c r="D224" s="66"/>
      <c r="E224" s="67"/>
      <c r="F224" s="68"/>
      <c r="G224" s="65"/>
      <c r="H224" s="69"/>
      <c r="I224" s="70"/>
      <c r="J224" s="70"/>
      <c r="K224" s="35" t="s">
        <v>66</v>
      </c>
      <c r="L224" s="77">
        <v>224</v>
      </c>
      <c r="M224" s="77"/>
      <c r="N224" s="72"/>
      <c r="O224" s="79" t="s">
        <v>294</v>
      </c>
      <c r="P224" s="81">
        <v>41438.597800925927</v>
      </c>
    </row>
    <row r="225" spans="1:16" x14ac:dyDescent="0.25">
      <c r="A225" s="64" t="s">
        <v>280</v>
      </c>
      <c r="B225" s="64" t="s">
        <v>285</v>
      </c>
      <c r="C225" s="65"/>
      <c r="D225" s="66"/>
      <c r="E225" s="67"/>
      <c r="F225" s="68"/>
      <c r="G225" s="65"/>
      <c r="H225" s="69"/>
      <c r="I225" s="70"/>
      <c r="J225" s="70"/>
      <c r="K225" s="35" t="s">
        <v>66</v>
      </c>
      <c r="L225" s="77">
        <v>225</v>
      </c>
      <c r="M225" s="77"/>
      <c r="N225" s="72"/>
      <c r="O225" s="79" t="s">
        <v>294</v>
      </c>
      <c r="P225" s="81">
        <v>41438.597800925927</v>
      </c>
    </row>
    <row r="226" spans="1:16" x14ac:dyDescent="0.25">
      <c r="A226" s="64" t="s">
        <v>280</v>
      </c>
      <c r="B226" s="64" t="s">
        <v>284</v>
      </c>
      <c r="C226" s="65"/>
      <c r="D226" s="66"/>
      <c r="E226" s="67"/>
      <c r="F226" s="68"/>
      <c r="G226" s="65"/>
      <c r="H226" s="69"/>
      <c r="I226" s="70"/>
      <c r="J226" s="70"/>
      <c r="K226" s="35" t="s">
        <v>66</v>
      </c>
      <c r="L226" s="77">
        <v>226</v>
      </c>
      <c r="M226" s="77"/>
      <c r="N226" s="72"/>
      <c r="O226" s="79" t="s">
        <v>294</v>
      </c>
      <c r="P226" s="81">
        <v>41438.597800925927</v>
      </c>
    </row>
    <row r="227" spans="1:16" x14ac:dyDescent="0.25">
      <c r="A227" s="64" t="s">
        <v>280</v>
      </c>
      <c r="B227" s="64" t="s">
        <v>281</v>
      </c>
      <c r="C227" s="65"/>
      <c r="D227" s="66"/>
      <c r="E227" s="67"/>
      <c r="F227" s="68"/>
      <c r="G227" s="65"/>
      <c r="H227" s="69"/>
      <c r="I227" s="70"/>
      <c r="J227" s="70"/>
      <c r="K227" s="35" t="s">
        <v>66</v>
      </c>
      <c r="L227" s="77">
        <v>227</v>
      </c>
      <c r="M227" s="77"/>
      <c r="N227" s="72"/>
      <c r="O227" s="79" t="s">
        <v>294</v>
      </c>
      <c r="P227" s="81">
        <v>41438.597800925927</v>
      </c>
    </row>
    <row r="228" spans="1:16" x14ac:dyDescent="0.25">
      <c r="A228" s="64" t="s">
        <v>285</v>
      </c>
      <c r="B228" s="64" t="s">
        <v>280</v>
      </c>
      <c r="C228" s="65"/>
      <c r="D228" s="66"/>
      <c r="E228" s="67"/>
      <c r="F228" s="68"/>
      <c r="G228" s="65"/>
      <c r="H228" s="69"/>
      <c r="I228" s="70"/>
      <c r="J228" s="70"/>
      <c r="K228" s="35" t="s">
        <v>66</v>
      </c>
      <c r="L228" s="77">
        <v>228</v>
      </c>
      <c r="M228" s="77"/>
      <c r="N228" s="72"/>
      <c r="O228" s="79" t="s">
        <v>294</v>
      </c>
      <c r="P228" s="81">
        <v>41438.597800925927</v>
      </c>
    </row>
    <row r="229" spans="1:16" x14ac:dyDescent="0.25">
      <c r="A229" s="64" t="s">
        <v>286</v>
      </c>
      <c r="B229" s="64" t="s">
        <v>280</v>
      </c>
      <c r="C229" s="65"/>
      <c r="D229" s="66"/>
      <c r="E229" s="67"/>
      <c r="F229" s="68"/>
      <c r="G229" s="65"/>
      <c r="H229" s="69"/>
      <c r="I229" s="70"/>
      <c r="J229" s="70"/>
      <c r="K229" s="35" t="s">
        <v>66</v>
      </c>
      <c r="L229" s="77">
        <v>229</v>
      </c>
      <c r="M229" s="77"/>
      <c r="N229" s="72"/>
      <c r="O229" s="79" t="s">
        <v>294</v>
      </c>
      <c r="P229" s="81">
        <v>41438.597800925927</v>
      </c>
    </row>
    <row r="230" spans="1:16" x14ac:dyDescent="0.25">
      <c r="A230" s="64" t="s">
        <v>282</v>
      </c>
      <c r="B230" s="64" t="s">
        <v>282</v>
      </c>
      <c r="C230" s="65"/>
      <c r="D230" s="66"/>
      <c r="E230" s="67"/>
      <c r="F230" s="68"/>
      <c r="G230" s="65"/>
      <c r="H230" s="69"/>
      <c r="I230" s="70"/>
      <c r="J230" s="70"/>
      <c r="K230" s="35" t="s">
        <v>65</v>
      </c>
      <c r="L230" s="77">
        <v>230</v>
      </c>
      <c r="M230" s="77"/>
      <c r="N230" s="72"/>
      <c r="O230" s="79" t="s">
        <v>292</v>
      </c>
      <c r="P230" s="81">
        <v>41432.787766203706</v>
      </c>
    </row>
    <row r="231" spans="1:16" x14ac:dyDescent="0.25">
      <c r="A231" s="64" t="s">
        <v>281</v>
      </c>
      <c r="B231" s="64" t="s">
        <v>282</v>
      </c>
      <c r="C231" s="65"/>
      <c r="D231" s="66"/>
      <c r="E231" s="67"/>
      <c r="F231" s="68"/>
      <c r="G231" s="65"/>
      <c r="H231" s="69"/>
      <c r="I231" s="70"/>
      <c r="J231" s="70"/>
      <c r="K231" s="35" t="s">
        <v>66</v>
      </c>
      <c r="L231" s="77">
        <v>231</v>
      </c>
      <c r="M231" s="77"/>
      <c r="N231" s="72"/>
      <c r="O231" s="79" t="s">
        <v>294</v>
      </c>
      <c r="P231" s="81">
        <v>41438.597800925927</v>
      </c>
    </row>
    <row r="232" spans="1:16" x14ac:dyDescent="0.25">
      <c r="A232" s="64" t="s">
        <v>282</v>
      </c>
      <c r="B232" s="64" t="s">
        <v>285</v>
      </c>
      <c r="C232" s="65"/>
      <c r="D232" s="66"/>
      <c r="E232" s="67"/>
      <c r="F232" s="68"/>
      <c r="G232" s="65"/>
      <c r="H232" s="69"/>
      <c r="I232" s="70"/>
      <c r="J232" s="70"/>
      <c r="K232" s="35" t="s">
        <v>66</v>
      </c>
      <c r="L232" s="77">
        <v>232</v>
      </c>
      <c r="M232" s="77"/>
      <c r="N232" s="72"/>
      <c r="O232" s="79" t="s">
        <v>294</v>
      </c>
      <c r="P232" s="81">
        <v>41438.597800925927</v>
      </c>
    </row>
    <row r="233" spans="1:16" x14ac:dyDescent="0.25">
      <c r="A233" s="64" t="s">
        <v>282</v>
      </c>
      <c r="B233" s="64" t="s">
        <v>286</v>
      </c>
      <c r="C233" s="65"/>
      <c r="D233" s="66"/>
      <c r="E233" s="67"/>
      <c r="F233" s="68"/>
      <c r="G233" s="65"/>
      <c r="H233" s="69"/>
      <c r="I233" s="70"/>
      <c r="J233" s="70"/>
      <c r="K233" s="35" t="s">
        <v>66</v>
      </c>
      <c r="L233" s="77">
        <v>233</v>
      </c>
      <c r="M233" s="77"/>
      <c r="N233" s="72"/>
      <c r="O233" s="79" t="s">
        <v>294</v>
      </c>
      <c r="P233" s="81">
        <v>41438.597800925927</v>
      </c>
    </row>
    <row r="234" spans="1:16" x14ac:dyDescent="0.25">
      <c r="A234" s="64" t="s">
        <v>282</v>
      </c>
      <c r="B234" s="64" t="s">
        <v>281</v>
      </c>
      <c r="C234" s="65"/>
      <c r="D234" s="66"/>
      <c r="E234" s="67"/>
      <c r="F234" s="68"/>
      <c r="G234" s="65"/>
      <c r="H234" s="69"/>
      <c r="I234" s="70"/>
      <c r="J234" s="70"/>
      <c r="K234" s="35" t="s">
        <v>66</v>
      </c>
      <c r="L234" s="77">
        <v>234</v>
      </c>
      <c r="M234" s="77"/>
      <c r="N234" s="72"/>
      <c r="O234" s="79" t="s">
        <v>294</v>
      </c>
      <c r="P234" s="81">
        <v>41438.597800925927</v>
      </c>
    </row>
    <row r="235" spans="1:16" x14ac:dyDescent="0.25">
      <c r="A235" s="64" t="s">
        <v>282</v>
      </c>
      <c r="B235" s="64" t="s">
        <v>283</v>
      </c>
      <c r="C235" s="65"/>
      <c r="D235" s="66"/>
      <c r="E235" s="67"/>
      <c r="F235" s="68"/>
      <c r="G235" s="65"/>
      <c r="H235" s="69"/>
      <c r="I235" s="70"/>
      <c r="J235" s="70"/>
      <c r="K235" s="35" t="s">
        <v>66</v>
      </c>
      <c r="L235" s="77">
        <v>235</v>
      </c>
      <c r="M235" s="77"/>
      <c r="N235" s="72"/>
      <c r="O235" s="79" t="s">
        <v>294</v>
      </c>
      <c r="P235" s="81">
        <v>41438.597800925927</v>
      </c>
    </row>
    <row r="236" spans="1:16" x14ac:dyDescent="0.25">
      <c r="A236" s="64" t="s">
        <v>282</v>
      </c>
      <c r="B236" s="64" t="s">
        <v>284</v>
      </c>
      <c r="C236" s="65"/>
      <c r="D236" s="66"/>
      <c r="E236" s="67"/>
      <c r="F236" s="68"/>
      <c r="G236" s="65"/>
      <c r="H236" s="69"/>
      <c r="I236" s="70"/>
      <c r="J236" s="70"/>
      <c r="K236" s="35" t="s">
        <v>66</v>
      </c>
      <c r="L236" s="77">
        <v>236</v>
      </c>
      <c r="M236" s="77"/>
      <c r="N236" s="72"/>
      <c r="O236" s="79" t="s">
        <v>294</v>
      </c>
      <c r="P236" s="81">
        <v>41438.597800925927</v>
      </c>
    </row>
    <row r="237" spans="1:16" x14ac:dyDescent="0.25">
      <c r="A237" s="64" t="s">
        <v>283</v>
      </c>
      <c r="B237" s="64" t="s">
        <v>282</v>
      </c>
      <c r="C237" s="65"/>
      <c r="D237" s="66"/>
      <c r="E237" s="67"/>
      <c r="F237" s="68"/>
      <c r="G237" s="65"/>
      <c r="H237" s="69"/>
      <c r="I237" s="70"/>
      <c r="J237" s="70"/>
      <c r="K237" s="35" t="s">
        <v>66</v>
      </c>
      <c r="L237" s="77">
        <v>237</v>
      </c>
      <c r="M237" s="77"/>
      <c r="N237" s="72"/>
      <c r="O237" s="79" t="s">
        <v>294</v>
      </c>
      <c r="P237" s="81">
        <v>41438.597800925927</v>
      </c>
    </row>
    <row r="238" spans="1:16" x14ac:dyDescent="0.25">
      <c r="A238" s="64" t="s">
        <v>284</v>
      </c>
      <c r="B238" s="64" t="s">
        <v>282</v>
      </c>
      <c r="C238" s="65"/>
      <c r="D238" s="66"/>
      <c r="E238" s="67"/>
      <c r="F238" s="68"/>
      <c r="G238" s="65"/>
      <c r="H238" s="69"/>
      <c r="I238" s="70"/>
      <c r="J238" s="70"/>
      <c r="K238" s="35" t="s">
        <v>66</v>
      </c>
      <c r="L238" s="77">
        <v>238</v>
      </c>
      <c r="M238" s="77"/>
      <c r="N238" s="72"/>
      <c r="O238" s="79" t="s">
        <v>294</v>
      </c>
      <c r="P238" s="81">
        <v>41438.597800925927</v>
      </c>
    </row>
    <row r="239" spans="1:16" x14ac:dyDescent="0.25">
      <c r="A239" s="64" t="s">
        <v>285</v>
      </c>
      <c r="B239" s="64" t="s">
        <v>282</v>
      </c>
      <c r="C239" s="65"/>
      <c r="D239" s="66"/>
      <c r="E239" s="67"/>
      <c r="F239" s="68"/>
      <c r="G239" s="65"/>
      <c r="H239" s="69"/>
      <c r="I239" s="70"/>
      <c r="J239" s="70"/>
      <c r="K239" s="35" t="s">
        <v>66</v>
      </c>
      <c r="L239" s="77">
        <v>239</v>
      </c>
      <c r="M239" s="77"/>
      <c r="N239" s="72"/>
      <c r="O239" s="79" t="s">
        <v>294</v>
      </c>
      <c r="P239" s="81">
        <v>41438.597800925927</v>
      </c>
    </row>
    <row r="240" spans="1:16" x14ac:dyDescent="0.25">
      <c r="A240" s="64" t="s">
        <v>286</v>
      </c>
      <c r="B240" s="64" t="s">
        <v>282</v>
      </c>
      <c r="C240" s="65"/>
      <c r="D240" s="66"/>
      <c r="E240" s="67"/>
      <c r="F240" s="68"/>
      <c r="G240" s="65"/>
      <c r="H240" s="69"/>
      <c r="I240" s="70"/>
      <c r="J240" s="70"/>
      <c r="K240" s="35" t="s">
        <v>66</v>
      </c>
      <c r="L240" s="77">
        <v>240</v>
      </c>
      <c r="M240" s="77"/>
      <c r="N240" s="72"/>
      <c r="O240" s="79" t="s">
        <v>294</v>
      </c>
      <c r="P240" s="81">
        <v>41438.597800925927</v>
      </c>
    </row>
    <row r="241" spans="1:16" x14ac:dyDescent="0.25">
      <c r="A241" s="64" t="s">
        <v>285</v>
      </c>
      <c r="B241" s="64" t="s">
        <v>285</v>
      </c>
      <c r="C241" s="65"/>
      <c r="D241" s="66"/>
      <c r="E241" s="67"/>
      <c r="F241" s="68"/>
      <c r="G241" s="65"/>
      <c r="H241" s="69"/>
      <c r="I241" s="70"/>
      <c r="J241" s="70"/>
      <c r="K241" s="35" t="s">
        <v>65</v>
      </c>
      <c r="L241" s="77">
        <v>241</v>
      </c>
      <c r="M241" s="77"/>
      <c r="N241" s="72"/>
      <c r="O241" s="79" t="s">
        <v>292</v>
      </c>
      <c r="P241" s="81">
        <v>41431.685312499998</v>
      </c>
    </row>
    <row r="242" spans="1:16" x14ac:dyDescent="0.25">
      <c r="A242" s="64" t="s">
        <v>285</v>
      </c>
      <c r="B242" s="64" t="s">
        <v>285</v>
      </c>
      <c r="C242" s="65"/>
      <c r="D242" s="66"/>
      <c r="E242" s="67"/>
      <c r="F242" s="68"/>
      <c r="G242" s="65"/>
      <c r="H242" s="69"/>
      <c r="I242" s="70"/>
      <c r="J242" s="70"/>
      <c r="K242" s="35" t="s">
        <v>65</v>
      </c>
      <c r="L242" s="77">
        <v>242</v>
      </c>
      <c r="M242" s="77"/>
      <c r="N242" s="72"/>
      <c r="O242" s="79" t="s">
        <v>292</v>
      </c>
      <c r="P242" s="81">
        <v>41436.795428240737</v>
      </c>
    </row>
    <row r="243" spans="1:16" x14ac:dyDescent="0.25">
      <c r="A243" s="64" t="s">
        <v>281</v>
      </c>
      <c r="B243" s="64" t="s">
        <v>285</v>
      </c>
      <c r="C243" s="65"/>
      <c r="D243" s="66"/>
      <c r="E243" s="67"/>
      <c r="F243" s="68"/>
      <c r="G243" s="65"/>
      <c r="H243" s="69"/>
      <c r="I243" s="70"/>
      <c r="J243" s="70"/>
      <c r="K243" s="35" t="s">
        <v>66</v>
      </c>
      <c r="L243" s="77">
        <v>243</v>
      </c>
      <c r="M243" s="77"/>
      <c r="N243" s="72"/>
      <c r="O243" s="79" t="s">
        <v>294</v>
      </c>
      <c r="P243" s="81">
        <v>41438.597800925927</v>
      </c>
    </row>
    <row r="244" spans="1:16" x14ac:dyDescent="0.25">
      <c r="A244" s="64" t="s">
        <v>283</v>
      </c>
      <c r="B244" s="64" t="s">
        <v>285</v>
      </c>
      <c r="C244" s="65"/>
      <c r="D244" s="66"/>
      <c r="E244" s="67"/>
      <c r="F244" s="68"/>
      <c r="G244" s="65"/>
      <c r="H244" s="69"/>
      <c r="I244" s="70"/>
      <c r="J244" s="70"/>
      <c r="K244" s="35" t="s">
        <v>66</v>
      </c>
      <c r="L244" s="77">
        <v>244</v>
      </c>
      <c r="M244" s="77"/>
      <c r="N244" s="72"/>
      <c r="O244" s="79" t="s">
        <v>294</v>
      </c>
      <c r="P244" s="81">
        <v>41438.597800925927</v>
      </c>
    </row>
    <row r="245" spans="1:16" x14ac:dyDescent="0.25">
      <c r="A245" s="64" t="s">
        <v>284</v>
      </c>
      <c r="B245" s="64" t="s">
        <v>285</v>
      </c>
      <c r="C245" s="65"/>
      <c r="D245" s="66"/>
      <c r="E245" s="67"/>
      <c r="F245" s="68"/>
      <c r="G245" s="65"/>
      <c r="H245" s="69"/>
      <c r="I245" s="70"/>
      <c r="J245" s="70"/>
      <c r="K245" s="35" t="s">
        <v>66</v>
      </c>
      <c r="L245" s="77">
        <v>245</v>
      </c>
      <c r="M245" s="77"/>
      <c r="N245" s="72"/>
      <c r="O245" s="79" t="s">
        <v>294</v>
      </c>
      <c r="P245" s="81">
        <v>41438.597800925927</v>
      </c>
    </row>
    <row r="246" spans="1:16" x14ac:dyDescent="0.25">
      <c r="A246" s="64" t="s">
        <v>285</v>
      </c>
      <c r="B246" s="64" t="s">
        <v>284</v>
      </c>
      <c r="C246" s="65"/>
      <c r="D246" s="66"/>
      <c r="E246" s="67"/>
      <c r="F246" s="68"/>
      <c r="G246" s="65"/>
      <c r="H246" s="69"/>
      <c r="I246" s="70"/>
      <c r="J246" s="70"/>
      <c r="K246" s="35" t="s">
        <v>66</v>
      </c>
      <c r="L246" s="77">
        <v>246</v>
      </c>
      <c r="M246" s="77"/>
      <c r="N246" s="72"/>
      <c r="O246" s="79" t="s">
        <v>294</v>
      </c>
      <c r="P246" s="81">
        <v>41438.597800925927</v>
      </c>
    </row>
    <row r="247" spans="1:16" x14ac:dyDescent="0.25">
      <c r="A247" s="64" t="s">
        <v>285</v>
      </c>
      <c r="B247" s="64" t="s">
        <v>281</v>
      </c>
      <c r="C247" s="65"/>
      <c r="D247" s="66"/>
      <c r="E247" s="67"/>
      <c r="F247" s="68"/>
      <c r="G247" s="65"/>
      <c r="H247" s="69"/>
      <c r="I247" s="70"/>
      <c r="J247" s="70"/>
      <c r="K247" s="35" t="s">
        <v>66</v>
      </c>
      <c r="L247" s="77">
        <v>247</v>
      </c>
      <c r="M247" s="77"/>
      <c r="N247" s="72"/>
      <c r="O247" s="79" t="s">
        <v>294</v>
      </c>
      <c r="P247" s="81">
        <v>41438.597800925927</v>
      </c>
    </row>
    <row r="248" spans="1:16" x14ac:dyDescent="0.25">
      <c r="A248" s="64" t="s">
        <v>285</v>
      </c>
      <c r="B248" s="64" t="s">
        <v>283</v>
      </c>
      <c r="C248" s="65"/>
      <c r="D248" s="66"/>
      <c r="E248" s="67"/>
      <c r="F248" s="68"/>
      <c r="G248" s="65"/>
      <c r="H248" s="69"/>
      <c r="I248" s="70"/>
      <c r="J248" s="70"/>
      <c r="K248" s="35" t="s">
        <v>66</v>
      </c>
      <c r="L248" s="77">
        <v>248</v>
      </c>
      <c r="M248" s="77"/>
      <c r="N248" s="72"/>
      <c r="O248" s="79" t="s">
        <v>294</v>
      </c>
      <c r="P248" s="81">
        <v>41438.597800925927</v>
      </c>
    </row>
    <row r="249" spans="1:16" x14ac:dyDescent="0.25">
      <c r="A249" s="64" t="s">
        <v>285</v>
      </c>
      <c r="B249" s="64" t="s">
        <v>286</v>
      </c>
      <c r="C249" s="65"/>
      <c r="D249" s="66"/>
      <c r="E249" s="67"/>
      <c r="F249" s="68"/>
      <c r="G249" s="65"/>
      <c r="H249" s="69"/>
      <c r="I249" s="70"/>
      <c r="J249" s="70"/>
      <c r="K249" s="35" t="s">
        <v>66</v>
      </c>
      <c r="L249" s="77">
        <v>249</v>
      </c>
      <c r="M249" s="77"/>
      <c r="N249" s="72"/>
      <c r="O249" s="79" t="s">
        <v>294</v>
      </c>
      <c r="P249" s="81">
        <v>41438.597800925927</v>
      </c>
    </row>
    <row r="250" spans="1:16" x14ac:dyDescent="0.25">
      <c r="A250" s="64" t="s">
        <v>286</v>
      </c>
      <c r="B250" s="64" t="s">
        <v>285</v>
      </c>
      <c r="C250" s="65"/>
      <c r="D250" s="66"/>
      <c r="E250" s="67"/>
      <c r="F250" s="68"/>
      <c r="G250" s="65"/>
      <c r="H250" s="69"/>
      <c r="I250" s="70"/>
      <c r="J250" s="70"/>
      <c r="K250" s="35" t="s">
        <v>66</v>
      </c>
      <c r="L250" s="77">
        <v>250</v>
      </c>
      <c r="M250" s="77"/>
      <c r="N250" s="72"/>
      <c r="O250" s="79" t="s">
        <v>294</v>
      </c>
      <c r="P250" s="81">
        <v>41438.597800925927</v>
      </c>
    </row>
    <row r="251" spans="1:16" x14ac:dyDescent="0.25">
      <c r="A251" s="64" t="s">
        <v>283</v>
      </c>
      <c r="B251" s="64" t="s">
        <v>283</v>
      </c>
      <c r="C251" s="65"/>
      <c r="D251" s="66"/>
      <c r="E251" s="67"/>
      <c r="F251" s="68"/>
      <c r="G251" s="65"/>
      <c r="H251" s="69"/>
      <c r="I251" s="70"/>
      <c r="J251" s="70"/>
      <c r="K251" s="35" t="s">
        <v>65</v>
      </c>
      <c r="L251" s="77">
        <v>251</v>
      </c>
      <c r="M251" s="77"/>
      <c r="N251" s="72"/>
      <c r="O251" s="79" t="s">
        <v>292</v>
      </c>
      <c r="P251" s="81">
        <v>41434.604189814818</v>
      </c>
    </row>
    <row r="252" spans="1:16" x14ac:dyDescent="0.25">
      <c r="A252" s="64" t="s">
        <v>281</v>
      </c>
      <c r="B252" s="64" t="s">
        <v>283</v>
      </c>
      <c r="C252" s="65"/>
      <c r="D252" s="66"/>
      <c r="E252" s="67"/>
      <c r="F252" s="68"/>
      <c r="G252" s="65"/>
      <c r="H252" s="69"/>
      <c r="I252" s="70"/>
      <c r="J252" s="70"/>
      <c r="K252" s="35" t="s">
        <v>66</v>
      </c>
      <c r="L252" s="77">
        <v>252</v>
      </c>
      <c r="M252" s="77"/>
      <c r="N252" s="72"/>
      <c r="O252" s="79" t="s">
        <v>294</v>
      </c>
      <c r="P252" s="81">
        <v>41438.597800925927</v>
      </c>
    </row>
    <row r="253" spans="1:16" x14ac:dyDescent="0.25">
      <c r="A253" s="64" t="s">
        <v>283</v>
      </c>
      <c r="B253" s="64" t="s">
        <v>286</v>
      </c>
      <c r="C253" s="65"/>
      <c r="D253" s="66"/>
      <c r="E253" s="67"/>
      <c r="F253" s="68"/>
      <c r="G253" s="65"/>
      <c r="H253" s="69"/>
      <c r="I253" s="70"/>
      <c r="J253" s="70"/>
      <c r="K253" s="35" t="s">
        <v>66</v>
      </c>
      <c r="L253" s="77">
        <v>253</v>
      </c>
      <c r="M253" s="77"/>
      <c r="N253" s="72"/>
      <c r="O253" s="79" t="s">
        <v>294</v>
      </c>
      <c r="P253" s="81">
        <v>41438.597800925927</v>
      </c>
    </row>
    <row r="254" spans="1:16" x14ac:dyDescent="0.25">
      <c r="A254" s="64" t="s">
        <v>283</v>
      </c>
      <c r="B254" s="64" t="s">
        <v>284</v>
      </c>
      <c r="C254" s="65"/>
      <c r="D254" s="66"/>
      <c r="E254" s="67"/>
      <c r="F254" s="68"/>
      <c r="G254" s="65"/>
      <c r="H254" s="69"/>
      <c r="I254" s="70"/>
      <c r="J254" s="70"/>
      <c r="K254" s="35" t="s">
        <v>66</v>
      </c>
      <c r="L254" s="77">
        <v>254</v>
      </c>
      <c r="M254" s="77"/>
      <c r="N254" s="72"/>
      <c r="O254" s="79" t="s">
        <v>294</v>
      </c>
      <c r="P254" s="81">
        <v>41438.597800925927</v>
      </c>
    </row>
    <row r="255" spans="1:16" x14ac:dyDescent="0.25">
      <c r="A255" s="64" t="s">
        <v>283</v>
      </c>
      <c r="B255" s="64" t="s">
        <v>281</v>
      </c>
      <c r="C255" s="65"/>
      <c r="D255" s="66"/>
      <c r="E255" s="67"/>
      <c r="F255" s="68"/>
      <c r="G255" s="65"/>
      <c r="H255" s="69"/>
      <c r="I255" s="70"/>
      <c r="J255" s="70"/>
      <c r="K255" s="35" t="s">
        <v>66</v>
      </c>
      <c r="L255" s="77">
        <v>255</v>
      </c>
      <c r="M255" s="77"/>
      <c r="N255" s="72"/>
      <c r="O255" s="79" t="s">
        <v>294</v>
      </c>
      <c r="P255" s="81">
        <v>41438.597800925927</v>
      </c>
    </row>
    <row r="256" spans="1:16" x14ac:dyDescent="0.25">
      <c r="A256" s="64" t="s">
        <v>284</v>
      </c>
      <c r="B256" s="64" t="s">
        <v>283</v>
      </c>
      <c r="C256" s="65"/>
      <c r="D256" s="66"/>
      <c r="E256" s="67"/>
      <c r="F256" s="68"/>
      <c r="G256" s="65"/>
      <c r="H256" s="69"/>
      <c r="I256" s="70"/>
      <c r="J256" s="70"/>
      <c r="K256" s="35" t="s">
        <v>66</v>
      </c>
      <c r="L256" s="77">
        <v>256</v>
      </c>
      <c r="M256" s="77"/>
      <c r="N256" s="72"/>
      <c r="O256" s="79" t="s">
        <v>294</v>
      </c>
      <c r="P256" s="81">
        <v>41438.597800925927</v>
      </c>
    </row>
    <row r="257" spans="1:16" x14ac:dyDescent="0.25">
      <c r="A257" s="64" t="s">
        <v>286</v>
      </c>
      <c r="B257" s="64" t="s">
        <v>283</v>
      </c>
      <c r="C257" s="65"/>
      <c r="D257" s="66"/>
      <c r="E257" s="67"/>
      <c r="F257" s="68"/>
      <c r="G257" s="65"/>
      <c r="H257" s="69"/>
      <c r="I257" s="70"/>
      <c r="J257" s="70"/>
      <c r="K257" s="35" t="s">
        <v>66</v>
      </c>
      <c r="L257" s="77">
        <v>257</v>
      </c>
      <c r="M257" s="77"/>
      <c r="N257" s="72"/>
      <c r="O257" s="79" t="s">
        <v>294</v>
      </c>
      <c r="P257" s="81">
        <v>41438.597800925927</v>
      </c>
    </row>
    <row r="258" spans="1:16" x14ac:dyDescent="0.25">
      <c r="A258" s="64" t="s">
        <v>284</v>
      </c>
      <c r="B258" s="64" t="s">
        <v>284</v>
      </c>
      <c r="C258" s="65"/>
      <c r="D258" s="66"/>
      <c r="E258" s="67"/>
      <c r="F258" s="68"/>
      <c r="G258" s="65"/>
      <c r="H258" s="69"/>
      <c r="I258" s="70"/>
      <c r="J258" s="70"/>
      <c r="K258" s="35" t="s">
        <v>65</v>
      </c>
      <c r="L258" s="77">
        <v>258</v>
      </c>
      <c r="M258" s="77"/>
      <c r="N258" s="72"/>
      <c r="O258" s="79" t="s">
        <v>292</v>
      </c>
      <c r="P258" s="81">
        <v>41435.79960648148</v>
      </c>
    </row>
    <row r="259" spans="1:16" x14ac:dyDescent="0.25">
      <c r="A259" s="64" t="s">
        <v>281</v>
      </c>
      <c r="B259" s="64" t="s">
        <v>284</v>
      </c>
      <c r="C259" s="65"/>
      <c r="D259" s="66"/>
      <c r="E259" s="67"/>
      <c r="F259" s="68"/>
      <c r="G259" s="65"/>
      <c r="H259" s="69"/>
      <c r="I259" s="70"/>
      <c r="J259" s="70"/>
      <c r="K259" s="35" t="s">
        <v>66</v>
      </c>
      <c r="L259" s="77">
        <v>259</v>
      </c>
      <c r="M259" s="77"/>
      <c r="N259" s="72"/>
      <c r="O259" s="79" t="s">
        <v>294</v>
      </c>
      <c r="P259" s="81">
        <v>41438.597800925927</v>
      </c>
    </row>
    <row r="260" spans="1:16" x14ac:dyDescent="0.25">
      <c r="A260" s="64" t="s">
        <v>284</v>
      </c>
      <c r="B260" s="64" t="s">
        <v>286</v>
      </c>
      <c r="C260" s="65"/>
      <c r="D260" s="66"/>
      <c r="E260" s="67"/>
      <c r="F260" s="68"/>
      <c r="G260" s="65"/>
      <c r="H260" s="69"/>
      <c r="I260" s="70"/>
      <c r="J260" s="70"/>
      <c r="K260" s="35" t="s">
        <v>66</v>
      </c>
      <c r="L260" s="77">
        <v>260</v>
      </c>
      <c r="M260" s="77"/>
      <c r="N260" s="72"/>
      <c r="O260" s="79" t="s">
        <v>294</v>
      </c>
      <c r="P260" s="81">
        <v>41438.597800925927</v>
      </c>
    </row>
    <row r="261" spans="1:16" x14ac:dyDescent="0.25">
      <c r="A261" s="64" t="s">
        <v>284</v>
      </c>
      <c r="B261" s="64" t="s">
        <v>281</v>
      </c>
      <c r="C261" s="65"/>
      <c r="D261" s="66"/>
      <c r="E261" s="67"/>
      <c r="F261" s="68"/>
      <c r="G261" s="65"/>
      <c r="H261" s="69"/>
      <c r="I261" s="70"/>
      <c r="J261" s="70"/>
      <c r="K261" s="35" t="s">
        <v>66</v>
      </c>
      <c r="L261" s="77">
        <v>261</v>
      </c>
      <c r="M261" s="77"/>
      <c r="N261" s="72"/>
      <c r="O261" s="79" t="s">
        <v>294</v>
      </c>
      <c r="P261" s="81">
        <v>41438.597800925927</v>
      </c>
    </row>
    <row r="262" spans="1:16" x14ac:dyDescent="0.25">
      <c r="A262" s="64" t="s">
        <v>286</v>
      </c>
      <c r="B262" s="64" t="s">
        <v>284</v>
      </c>
      <c r="C262" s="65"/>
      <c r="D262" s="66"/>
      <c r="E262" s="67"/>
      <c r="F262" s="68"/>
      <c r="G262" s="65"/>
      <c r="H262" s="69"/>
      <c r="I262" s="70"/>
      <c r="J262" s="70"/>
      <c r="K262" s="35" t="s">
        <v>66</v>
      </c>
      <c r="L262" s="77">
        <v>262</v>
      </c>
      <c r="M262" s="77"/>
      <c r="N262" s="72"/>
      <c r="O262" s="79" t="s">
        <v>294</v>
      </c>
      <c r="P262" s="81">
        <v>41438.597800925927</v>
      </c>
    </row>
    <row r="263" spans="1:16" x14ac:dyDescent="0.25">
      <c r="A263" s="64" t="s">
        <v>281</v>
      </c>
      <c r="B263" s="64" t="s">
        <v>281</v>
      </c>
      <c r="C263" s="65"/>
      <c r="D263" s="66"/>
      <c r="E263" s="67"/>
      <c r="F263" s="68"/>
      <c r="G263" s="65"/>
      <c r="H263" s="69"/>
      <c r="I263" s="70"/>
      <c r="J263" s="70"/>
      <c r="K263" s="35" t="s">
        <v>65</v>
      </c>
      <c r="L263" s="77">
        <v>263</v>
      </c>
      <c r="M263" s="77"/>
      <c r="N263" s="72"/>
      <c r="O263" s="79" t="s">
        <v>292</v>
      </c>
      <c r="P263" s="81">
        <v>41431.684675925928</v>
      </c>
    </row>
    <row r="264" spans="1:16" x14ac:dyDescent="0.25">
      <c r="A264" s="64" t="s">
        <v>281</v>
      </c>
      <c r="B264" s="64" t="s">
        <v>281</v>
      </c>
      <c r="C264" s="65"/>
      <c r="D264" s="66"/>
      <c r="E264" s="67"/>
      <c r="F264" s="68"/>
      <c r="G264" s="65"/>
      <c r="H264" s="69"/>
      <c r="I264" s="70"/>
      <c r="J264" s="70"/>
      <c r="K264" s="35" t="s">
        <v>65</v>
      </c>
      <c r="L264" s="77">
        <v>264</v>
      </c>
      <c r="M264" s="77"/>
      <c r="N264" s="72"/>
      <c r="O264" s="79" t="s">
        <v>292</v>
      </c>
      <c r="P264" s="81">
        <v>41432.787708333337</v>
      </c>
    </row>
    <row r="265" spans="1:16" x14ac:dyDescent="0.25">
      <c r="A265" s="64" t="s">
        <v>281</v>
      </c>
      <c r="B265" s="64" t="s">
        <v>286</v>
      </c>
      <c r="C265" s="65"/>
      <c r="D265" s="66"/>
      <c r="E265" s="67"/>
      <c r="F265" s="68"/>
      <c r="G265" s="65"/>
      <c r="H265" s="69"/>
      <c r="I265" s="70"/>
      <c r="J265" s="70"/>
      <c r="K265" s="35" t="s">
        <v>66</v>
      </c>
      <c r="L265" s="77">
        <v>265</v>
      </c>
      <c r="M265" s="77"/>
      <c r="N265" s="72"/>
      <c r="O265" s="79" t="s">
        <v>294</v>
      </c>
      <c r="P265" s="81">
        <v>41438.597800925927</v>
      </c>
    </row>
    <row r="266" spans="1:16" x14ac:dyDescent="0.25">
      <c r="A266" s="64" t="s">
        <v>286</v>
      </c>
      <c r="B266" s="64" t="s">
        <v>281</v>
      </c>
      <c r="C266" s="65"/>
      <c r="D266" s="66"/>
      <c r="E266" s="67"/>
      <c r="F266" s="68"/>
      <c r="G266" s="65"/>
      <c r="H266" s="69"/>
      <c r="I266" s="70"/>
      <c r="J266" s="70"/>
      <c r="K266" s="35" t="s">
        <v>66</v>
      </c>
      <c r="L266" s="77">
        <v>266</v>
      </c>
      <c r="M266" s="77"/>
      <c r="N266" s="72"/>
      <c r="O266" s="79" t="s">
        <v>294</v>
      </c>
      <c r="P266" s="81">
        <v>41438.597800925927</v>
      </c>
    </row>
    <row r="267" spans="1:16" x14ac:dyDescent="0.25">
      <c r="A267" s="64" t="s">
        <v>286</v>
      </c>
      <c r="B267" s="64" t="s">
        <v>286</v>
      </c>
      <c r="C267" s="65"/>
      <c r="D267" s="66"/>
      <c r="E267" s="67"/>
      <c r="F267" s="68"/>
      <c r="G267" s="65"/>
      <c r="H267" s="69"/>
      <c r="I267" s="70"/>
      <c r="J267" s="70"/>
      <c r="K267" s="35" t="s">
        <v>65</v>
      </c>
      <c r="L267" s="77">
        <v>267</v>
      </c>
      <c r="M267" s="77"/>
      <c r="N267" s="72"/>
      <c r="O267" s="79" t="s">
        <v>292</v>
      </c>
      <c r="P267" s="81">
        <v>41437.738923611112</v>
      </c>
    </row>
    <row r="268" spans="1:16" x14ac:dyDescent="0.25">
      <c r="A268" s="64" t="s">
        <v>287</v>
      </c>
      <c r="B268" s="64" t="s">
        <v>287</v>
      </c>
      <c r="C268" s="65"/>
      <c r="D268" s="66"/>
      <c r="E268" s="67"/>
      <c r="F268" s="68"/>
      <c r="G268" s="65"/>
      <c r="H268" s="69"/>
      <c r="I268" s="70"/>
      <c r="J268" s="70"/>
      <c r="K268" s="35" t="s">
        <v>65</v>
      </c>
      <c r="L268" s="77">
        <v>268</v>
      </c>
      <c r="M268" s="77"/>
      <c r="N268" s="72"/>
      <c r="O268" s="79" t="s">
        <v>292</v>
      </c>
      <c r="P268" s="81">
        <v>41432.494131944448</v>
      </c>
    </row>
    <row r="269" spans="1:16" x14ac:dyDescent="0.25">
      <c r="A269" s="64" t="s">
        <v>287</v>
      </c>
      <c r="B269" s="64" t="s">
        <v>288</v>
      </c>
      <c r="C269" s="65"/>
      <c r="D269" s="66"/>
      <c r="E269" s="67"/>
      <c r="F269" s="68"/>
      <c r="G269" s="65"/>
      <c r="H269" s="69"/>
      <c r="I269" s="70"/>
      <c r="J269" s="70"/>
      <c r="K269" s="35" t="s">
        <v>66</v>
      </c>
      <c r="L269" s="77">
        <v>269</v>
      </c>
      <c r="M269" s="77"/>
      <c r="N269" s="72"/>
      <c r="O269" s="79" t="s">
        <v>294</v>
      </c>
      <c r="P269" s="81">
        <v>41438.597800925927</v>
      </c>
    </row>
    <row r="270" spans="1:16" x14ac:dyDescent="0.25">
      <c r="A270" s="64" t="s">
        <v>288</v>
      </c>
      <c r="B270" s="64" t="s">
        <v>287</v>
      </c>
      <c r="C270" s="65"/>
      <c r="D270" s="66"/>
      <c r="E270" s="67"/>
      <c r="F270" s="68"/>
      <c r="G270" s="65"/>
      <c r="H270" s="69"/>
      <c r="I270" s="70"/>
      <c r="J270" s="70"/>
      <c r="K270" s="35" t="s">
        <v>66</v>
      </c>
      <c r="L270" s="77">
        <v>270</v>
      </c>
      <c r="M270" s="77"/>
      <c r="N270" s="72"/>
      <c r="O270" s="79" t="s">
        <v>294</v>
      </c>
      <c r="P270" s="81">
        <v>41438.597800925927</v>
      </c>
    </row>
    <row r="271" spans="1:16" x14ac:dyDescent="0.25">
      <c r="A271" s="64" t="s">
        <v>288</v>
      </c>
      <c r="B271" s="64" t="s">
        <v>288</v>
      </c>
      <c r="C271" s="65"/>
      <c r="D271" s="66"/>
      <c r="E271" s="67"/>
      <c r="F271" s="68"/>
      <c r="G271" s="65"/>
      <c r="H271" s="69"/>
      <c r="I271" s="70"/>
      <c r="J271" s="70"/>
      <c r="K271" s="35" t="s">
        <v>65</v>
      </c>
      <c r="L271" s="77">
        <v>271</v>
      </c>
      <c r="M271" s="77"/>
      <c r="N271" s="72"/>
      <c r="O271" s="79" t="s">
        <v>292</v>
      </c>
      <c r="P271" s="81">
        <v>41432.931539351855</v>
      </c>
    </row>
    <row r="272" spans="1:16" x14ac:dyDescent="0.25">
      <c r="A272" s="64" t="s">
        <v>288</v>
      </c>
      <c r="B272" s="64" t="s">
        <v>288</v>
      </c>
      <c r="C272" s="65"/>
      <c r="D272" s="66"/>
      <c r="E272" s="67"/>
      <c r="F272" s="68"/>
      <c r="G272" s="65"/>
      <c r="H272" s="69"/>
      <c r="I272" s="70"/>
      <c r="J272" s="70"/>
      <c r="K272" s="35" t="s">
        <v>65</v>
      </c>
      <c r="L272" s="77">
        <v>272</v>
      </c>
      <c r="M272" s="77"/>
      <c r="N272" s="72"/>
      <c r="O272" s="79" t="s">
        <v>292</v>
      </c>
      <c r="P272" s="81">
        <v>41435.507256944446</v>
      </c>
    </row>
    <row r="273" spans="1:16" x14ac:dyDescent="0.25">
      <c r="A273" s="64" t="s">
        <v>288</v>
      </c>
      <c r="B273" s="64" t="s">
        <v>288</v>
      </c>
      <c r="C273" s="65"/>
      <c r="D273" s="66"/>
      <c r="E273" s="67"/>
      <c r="F273" s="68"/>
      <c r="G273" s="65"/>
      <c r="H273" s="69"/>
      <c r="I273" s="70"/>
      <c r="J273" s="70"/>
      <c r="K273" s="35" t="s">
        <v>65</v>
      </c>
      <c r="L273" s="77">
        <v>273</v>
      </c>
      <c r="M273" s="77"/>
      <c r="N273" s="72"/>
      <c r="O273" s="79" t="s">
        <v>292</v>
      </c>
      <c r="P273" s="81">
        <v>41437.866284722222</v>
      </c>
    </row>
    <row r="274" spans="1:16" x14ac:dyDescent="0.25">
      <c r="A274" s="64" t="s">
        <v>288</v>
      </c>
      <c r="B274" s="64" t="s">
        <v>288</v>
      </c>
      <c r="C274" s="65"/>
      <c r="D274" s="66"/>
      <c r="E274" s="67"/>
      <c r="F274" s="68"/>
      <c r="G274" s="65"/>
      <c r="H274" s="69"/>
      <c r="I274" s="70"/>
      <c r="J274" s="70"/>
      <c r="K274" s="35" t="s">
        <v>65</v>
      </c>
      <c r="L274" s="77">
        <v>274</v>
      </c>
      <c r="M274" s="77"/>
      <c r="N274" s="72"/>
      <c r="O274" s="79" t="s">
        <v>292</v>
      </c>
      <c r="P274" s="81">
        <v>41437.86855324074</v>
      </c>
    </row>
    <row r="275" spans="1:16" x14ac:dyDescent="0.25">
      <c r="A275" s="64" t="s">
        <v>259</v>
      </c>
      <c r="B275" s="64" t="s">
        <v>259</v>
      </c>
      <c r="C275" s="65"/>
      <c r="D275" s="66"/>
      <c r="E275" s="67"/>
      <c r="F275" s="68"/>
      <c r="G275" s="65"/>
      <c r="H275" s="69"/>
      <c r="I275" s="70"/>
      <c r="J275" s="70"/>
      <c r="K275" s="35" t="s">
        <v>65</v>
      </c>
      <c r="L275" s="77">
        <v>275</v>
      </c>
      <c r="M275" s="77"/>
      <c r="N275" s="72"/>
      <c r="O275" s="79" t="s">
        <v>292</v>
      </c>
      <c r="P275" s="81">
        <v>41436.352731481478</v>
      </c>
    </row>
    <row r="276" spans="1:16" x14ac:dyDescent="0.25">
      <c r="A276" s="64" t="s">
        <v>259</v>
      </c>
      <c r="B276" s="64" t="s">
        <v>289</v>
      </c>
      <c r="C276" s="65"/>
      <c r="D276" s="66"/>
      <c r="E276" s="67"/>
      <c r="F276" s="68"/>
      <c r="G276" s="65"/>
      <c r="H276" s="69"/>
      <c r="I276" s="70"/>
      <c r="J276" s="70"/>
      <c r="K276" s="35" t="s">
        <v>66</v>
      </c>
      <c r="L276" s="77">
        <v>276</v>
      </c>
      <c r="M276" s="77"/>
      <c r="N276" s="72"/>
      <c r="O276" s="79" t="s">
        <v>294</v>
      </c>
      <c r="P276" s="81">
        <v>41438.597800925927</v>
      </c>
    </row>
    <row r="277" spans="1:16" x14ac:dyDescent="0.25">
      <c r="A277" s="64" t="s">
        <v>259</v>
      </c>
      <c r="B277" s="64" t="s">
        <v>257</v>
      </c>
      <c r="C277" s="65"/>
      <c r="D277" s="66"/>
      <c r="E277" s="67"/>
      <c r="F277" s="68"/>
      <c r="G277" s="65"/>
      <c r="H277" s="69"/>
      <c r="I277" s="70"/>
      <c r="J277" s="70"/>
      <c r="K277" s="35" t="s">
        <v>65</v>
      </c>
      <c r="L277" s="77">
        <v>277</v>
      </c>
      <c r="M277" s="77"/>
      <c r="N277" s="72"/>
      <c r="O277" s="79" t="s">
        <v>294</v>
      </c>
      <c r="P277" s="81">
        <v>41438.597800925927</v>
      </c>
    </row>
    <row r="278" spans="1:16" x14ac:dyDescent="0.25">
      <c r="A278" s="64" t="s">
        <v>289</v>
      </c>
      <c r="B278" s="64" t="s">
        <v>259</v>
      </c>
      <c r="C278" s="65"/>
      <c r="D278" s="66"/>
      <c r="E278" s="67"/>
      <c r="F278" s="68"/>
      <c r="G278" s="65"/>
      <c r="H278" s="69"/>
      <c r="I278" s="70"/>
      <c r="J278" s="70"/>
      <c r="K278" s="35" t="s">
        <v>66</v>
      </c>
      <c r="L278" s="77">
        <v>278</v>
      </c>
      <c r="M278" s="77"/>
      <c r="N278" s="72"/>
      <c r="O278" s="79" t="s">
        <v>294</v>
      </c>
      <c r="P278" s="81">
        <v>41438.597800925927</v>
      </c>
    </row>
    <row r="279" spans="1:16" x14ac:dyDescent="0.25">
      <c r="A279" s="64" t="s">
        <v>289</v>
      </c>
      <c r="B279" s="64" t="s">
        <v>289</v>
      </c>
      <c r="C279" s="65"/>
      <c r="D279" s="66"/>
      <c r="E279" s="67"/>
      <c r="F279" s="68"/>
      <c r="G279" s="65"/>
      <c r="H279" s="69"/>
      <c r="I279" s="70"/>
      <c r="J279" s="70"/>
      <c r="K279" s="35" t="s">
        <v>65</v>
      </c>
      <c r="L279" s="77">
        <v>279</v>
      </c>
      <c r="M279" s="77"/>
      <c r="N279" s="72"/>
      <c r="O279" s="79" t="s">
        <v>292</v>
      </c>
      <c r="P279" s="81">
        <v>41438.012824074074</v>
      </c>
    </row>
    <row r="280" spans="1:16" x14ac:dyDescent="0.25">
      <c r="A280" s="64" t="s">
        <v>290</v>
      </c>
      <c r="B280" s="64" t="s">
        <v>289</v>
      </c>
      <c r="C280" s="65"/>
      <c r="D280" s="66"/>
      <c r="E280" s="67"/>
      <c r="F280" s="68"/>
      <c r="G280" s="65"/>
      <c r="H280" s="69"/>
      <c r="I280" s="70"/>
      <c r="J280" s="70"/>
      <c r="K280" s="35" t="s">
        <v>66</v>
      </c>
      <c r="L280" s="77">
        <v>280</v>
      </c>
      <c r="M280" s="77"/>
      <c r="N280" s="72"/>
      <c r="O280" s="79" t="s">
        <v>293</v>
      </c>
      <c r="P280" s="81">
        <v>41438.064872685187</v>
      </c>
    </row>
    <row r="281" spans="1:16" x14ac:dyDescent="0.25">
      <c r="A281" s="64" t="s">
        <v>289</v>
      </c>
      <c r="B281" s="64" t="s">
        <v>290</v>
      </c>
      <c r="C281" s="65"/>
      <c r="D281" s="66"/>
      <c r="E281" s="67"/>
      <c r="F281" s="68"/>
      <c r="G281" s="65"/>
      <c r="H281" s="69"/>
      <c r="I281" s="70"/>
      <c r="J281" s="70"/>
      <c r="K281" s="35" t="s">
        <v>66</v>
      </c>
      <c r="L281" s="77">
        <v>281</v>
      </c>
      <c r="M281" s="77"/>
      <c r="N281" s="72"/>
      <c r="O281" s="79" t="s">
        <v>294</v>
      </c>
      <c r="P281" s="81">
        <v>41438.597800925927</v>
      </c>
    </row>
    <row r="282" spans="1:16" x14ac:dyDescent="0.25">
      <c r="A282" s="64" t="s">
        <v>290</v>
      </c>
      <c r="B282" s="64" t="s">
        <v>289</v>
      </c>
      <c r="C282" s="65"/>
      <c r="D282" s="66"/>
      <c r="E282" s="67"/>
      <c r="F282" s="68"/>
      <c r="G282" s="65"/>
      <c r="H282" s="69"/>
      <c r="I282" s="70"/>
      <c r="J282" s="70"/>
      <c r="K282" s="35" t="s">
        <v>66</v>
      </c>
      <c r="L282" s="77">
        <v>282</v>
      </c>
      <c r="M282" s="77"/>
      <c r="N282" s="72"/>
      <c r="O282" s="79" t="s">
        <v>294</v>
      </c>
      <c r="P282" s="81">
        <v>41438.597800925927</v>
      </c>
    </row>
    <row r="283" spans="1:16" x14ac:dyDescent="0.25">
      <c r="A283" s="64" t="s">
        <v>257</v>
      </c>
      <c r="B283" s="64" t="s">
        <v>257</v>
      </c>
      <c r="C283" s="65"/>
      <c r="D283" s="66"/>
      <c r="E283" s="67"/>
      <c r="F283" s="68"/>
      <c r="G283" s="65"/>
      <c r="H283" s="69"/>
      <c r="I283" s="70"/>
      <c r="J283" s="70"/>
      <c r="K283" s="35" t="s">
        <v>65</v>
      </c>
      <c r="L283" s="77">
        <v>283</v>
      </c>
      <c r="M283" s="77"/>
      <c r="N283" s="72"/>
      <c r="O283" s="79" t="s">
        <v>292</v>
      </c>
      <c r="P283" s="81">
        <v>41431.919050925928</v>
      </c>
    </row>
    <row r="284" spans="1:16" x14ac:dyDescent="0.25">
      <c r="A284" s="64" t="s">
        <v>291</v>
      </c>
      <c r="B284" s="64" t="s">
        <v>257</v>
      </c>
      <c r="C284" s="65"/>
      <c r="D284" s="66"/>
      <c r="E284" s="67"/>
      <c r="F284" s="68"/>
      <c r="G284" s="65"/>
      <c r="H284" s="69"/>
      <c r="I284" s="70"/>
      <c r="J284" s="70"/>
      <c r="K284" s="35" t="s">
        <v>65</v>
      </c>
      <c r="L284" s="77">
        <v>284</v>
      </c>
      <c r="M284" s="77"/>
      <c r="N284" s="72"/>
      <c r="O284" s="79" t="s">
        <v>294</v>
      </c>
      <c r="P284" s="81">
        <v>41438.597800925927</v>
      </c>
    </row>
    <row r="285" spans="1:16" x14ac:dyDescent="0.25">
      <c r="A285" s="64" t="s">
        <v>291</v>
      </c>
      <c r="B285" s="64" t="s">
        <v>291</v>
      </c>
      <c r="C285" s="65"/>
      <c r="D285" s="66"/>
      <c r="E285" s="67"/>
      <c r="F285" s="68"/>
      <c r="G285" s="65"/>
      <c r="H285" s="69"/>
      <c r="I285" s="70"/>
      <c r="J285" s="70"/>
      <c r="K285" s="35" t="s">
        <v>65</v>
      </c>
      <c r="L285" s="77">
        <v>285</v>
      </c>
      <c r="M285" s="77"/>
      <c r="N285" s="72"/>
      <c r="O285" s="79" t="s">
        <v>292</v>
      </c>
      <c r="P285" s="81">
        <v>41438.503182870372</v>
      </c>
    </row>
  </sheetData>
  <dataConsolidate/>
  <dataValidations count="14">
    <dataValidation allowBlank="1" showInputMessage="1" errorTitle="Invalid Edge Visibility" error="The optional edge visibility must be Yes, Y, True, T, Always, 1, or empty to make the edge visible; or No, N, False, F, Never, or 0 to hide the edge.  Try selecting from the drop-down list instead." promptTitle="Edge ID" prompt="This is a unique ID that gets filled in automatically.  Do not edit this column." sqref="L3:L285"/>
    <dataValidation allowBlank="1" errorTitle="Invalid Edge Visibility" error="The optional edge visibility must be Yes, Y, True, T, Always, 1, or empty to make the edge visible; or No, N, False, F, Never, or 0 to hide the edge.  Try selecting from the drop-down list instead." promptTitle="Edge ID" prompt="This is a unique ID that gets filled in automatically.  Do not edit this column." sqref="M3:M285"/>
    <dataValidation allowBlank="1" showErrorMessage="1" sqref="N2:N285"/>
    <dataValidation allowBlank="1" showInputMessage="1" errorTitle="Invalid Edge Visibility" error="The optional edge visibility must be Yes, Y, True, T, Always, 1, or empty to make the edge visible; or No, N, False, F, Never, or 0 to hide the edge.  Try selecting from the drop-down list instead." promptTitle="Edge Label Text Color" prompt="To select an optional label text color, right-click and select Select Color on the right-click menu." sqref="I3:I285"/>
    <dataValidation allowBlank="1" showInputMessage="1" errorTitle="Invalid Edge Visibility" error="The optional edge visibility must be Yes, Y, True, T, Always, 1, or empty to make the edge visible; or No, N, False, F, Never, or 0 to hide the edge.  Try selecting from the drop-down list instead." promptTitle="Edge Label Font Size" prompt="Enter an optional label font size between 8 and 72." sqref="J3:J285"/>
    <dataValidation allowBlank="1" showInputMessage="1" promptTitle="Edge Color" prompt="To select an optional edge color, right-click and select Select Color on the right-click menu." sqref="C3:C285"/>
    <dataValidation allowBlank="1" showInputMessage="1" errorTitle="Invalid Edge Width" error="The optional edge width must be a whole number between 1 and 10." promptTitle="Edge Width" prompt="Enter an optional edge width between 1 and 10." sqref="D3:D285"/>
    <dataValidation allowBlank="1" showInputMessage="1" errorTitle="Invalid Edge Opacity" error="The optional edge opacity must be a whole number between 0 and 10." promptTitle="Edge Opacity" prompt="Enter an optional edge opacity between 0 (transparent) and 100 (opaque)." sqref="F3:F285"/>
    <dataValidation type="list" allowBlank="1" showInputMessage="1" showErrorMessage="1" errorTitle="Invalid Edge Visibility" error="You have entered an invalid edge visibility.  Try selecting from the drop-down list instead." promptTitle="Edge Visibility" prompt="Select an optional edge visibility.  Edges are shown by default." sqref="G3:G285">
      <formula1>ValidEdgeVisibilities</formula1>
    </dataValidation>
    <dataValidation allowBlank="1" showInputMessage="1" showErrorMessage="1" promptTitle="Vertex 1 Name" prompt="Enter the name of the edge's first vertex." sqref="A3:A285"/>
    <dataValidation allowBlank="1" showInputMessage="1" showErrorMessage="1" promptTitle="Vertex 2 Name" prompt="Enter the name of the edge's second vertex." sqref="B3:B285"/>
    <dataValidation allowBlank="1" showInputMessage="1" showErrorMessage="1" errorTitle="Invalid Edge Visibility" error="You have entered an unrecognized edge visibility.  Try selecting from the drop-down list instead." promptTitle="Edge Label" prompt="Enter an optional edge label." sqref="H3:H285"/>
    <dataValidation type="list" allowBlank="1" showInputMessage="1" showErrorMessage="1" errorTitle="Invalid Edge Style" error="You have entered an invalid edge style.  Try selecting from the drop-down list instead." promptTitle="Edge Style" prompt="Select an optional edge style.  Edges are Solid by default." sqref="E3:E28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85"/>
  </dataValidations>
  <pageMargins left="0.7" right="0.7" top="0.75" bottom="0.75" header="0.3" footer="0.3"/>
  <pageSetup orientation="portrait" horizontalDpi="0" verticalDpi="0" r:id="rId1"/>
  <legacyDrawing r:id="rId2"/>
  <tableParts count="1">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J114"/>
  <sheetViews>
    <sheetView workbookViewId="0">
      <pane xSplit="1" ySplit="2" topLeftCell="B3" activePane="bottomRight" state="frozen"/>
      <selection pane="topRight" activeCell="B1" sqref="B1"/>
      <selection pane="bottomLeft" activeCell="A3" sqref="A3"/>
      <selection pane="bottomRight" activeCell="A2" sqref="A2:AE2"/>
    </sheetView>
  </sheetViews>
  <sheetFormatPr defaultRowHeight="15" x14ac:dyDescent="0.25"/>
  <cols>
    <col min="1" max="1" width="9.140625" style="1"/>
    <col min="2" max="2" width="7.85546875" customWidth="1"/>
    <col min="3" max="3" width="8.5703125" customWidth="1"/>
    <col min="4" max="4" width="6.7109375" customWidth="1"/>
    <col min="5" max="5" width="9.85546875" customWidth="1"/>
    <col min="6" max="6" width="7.7109375" customWidth="1"/>
    <col min="7" max="7" width="11" customWidth="1"/>
    <col min="8" max="8" width="8.5703125" customWidth="1"/>
    <col min="9" max="9" width="9.7109375" customWidth="1"/>
    <col min="10" max="10" width="10.5703125" style="3" customWidth="1"/>
    <col min="11" max="11" width="9.140625" customWidth="1"/>
    <col min="12" max="12" width="9.140625" hidden="1" customWidth="1"/>
    <col min="13" max="14" width="4.28515625" hidden="1" customWidth="1"/>
    <col min="15" max="15" width="10.28515625" hidden="1" customWidth="1"/>
    <col min="16" max="16" width="6.42578125" hidden="1" customWidth="1"/>
    <col min="17" max="17" width="8.28515625" hidden="1" customWidth="1"/>
    <col min="18" max="18" width="9.5703125" customWidth="1"/>
    <col min="19" max="19" width="9.28515625" customWidth="1"/>
    <col min="20" max="20" width="9.5703125" customWidth="1"/>
    <col min="21" max="23" width="14.28515625" customWidth="1"/>
    <col min="24" max="24" width="11.85546875" customWidth="1"/>
    <col min="25" max="25" width="14.42578125" customWidth="1"/>
    <col min="26" max="26" width="18.28515625" customWidth="1"/>
    <col min="27" max="27" width="5" style="3" hidden="1" customWidth="1"/>
    <col min="28" max="28" width="16" style="3" hidden="1" customWidth="1"/>
    <col min="29" max="29" width="16" style="6" bestFit="1" customWidth="1"/>
    <col min="30" max="30" width="15.5703125" style="2" bestFit="1" customWidth="1"/>
    <col min="31" max="31" width="15.5703125" style="3" bestFit="1" customWidth="1"/>
    <col min="32" max="32" width="14.28515625" style="3" customWidth="1"/>
    <col min="33" max="33" width="11.85546875" style="3" customWidth="1"/>
    <col min="34" max="34" width="14.42578125" style="3" customWidth="1"/>
    <col min="35" max="35" width="5" customWidth="1"/>
    <col min="36" max="36" width="16" customWidth="1"/>
    <col min="37" max="37" width="16" bestFit="1" customWidth="1"/>
    <col min="38" max="39" width="9.140625" customWidth="1"/>
  </cols>
  <sheetData>
    <row r="1" spans="1:36" x14ac:dyDescent="0.2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36" ht="30" customHeight="1" x14ac:dyDescent="0.25">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295</v>
      </c>
      <c r="AE2" s="13" t="s">
        <v>296</v>
      </c>
      <c r="AH2"/>
    </row>
    <row r="3" spans="1:36" ht="15" customHeight="1" x14ac:dyDescent="0.25">
      <c r="A3" s="64" t="s">
        <v>180</v>
      </c>
      <c r="B3" s="65"/>
      <c r="C3" s="65"/>
      <c r="D3" s="66"/>
      <c r="E3" s="68"/>
      <c r="F3" s="96" t="s">
        <v>297</v>
      </c>
      <c r="G3" s="65"/>
      <c r="H3" s="69"/>
      <c r="I3" s="70"/>
      <c r="J3" s="70"/>
      <c r="K3" s="69" t="s">
        <v>522</v>
      </c>
      <c r="L3" s="73"/>
      <c r="M3" s="74">
        <v>9179.146484375</v>
      </c>
      <c r="N3" s="74">
        <v>4999.5</v>
      </c>
      <c r="O3" s="75"/>
      <c r="P3" s="76"/>
      <c r="Q3" s="76"/>
      <c r="R3" s="49"/>
      <c r="S3" s="49">
        <v>1</v>
      </c>
      <c r="T3" s="49">
        <v>1</v>
      </c>
      <c r="U3" s="50">
        <v>0</v>
      </c>
      <c r="V3" s="50">
        <v>0</v>
      </c>
      <c r="W3" s="50">
        <v>0</v>
      </c>
      <c r="X3" s="50">
        <v>0.99999499999999997</v>
      </c>
      <c r="Y3" s="50">
        <v>0</v>
      </c>
      <c r="Z3" s="50" t="s">
        <v>637</v>
      </c>
      <c r="AA3" s="71">
        <v>3</v>
      </c>
      <c r="AB3" s="71"/>
      <c r="AC3" s="72"/>
      <c r="AD3" s="78" t="s">
        <v>409</v>
      </c>
      <c r="AE3" s="98" t="s">
        <v>410</v>
      </c>
      <c r="AH3"/>
    </row>
    <row r="4" spans="1:36" x14ac:dyDescent="0.25">
      <c r="A4" s="64" t="s">
        <v>181</v>
      </c>
      <c r="B4" s="65"/>
      <c r="C4" s="65"/>
      <c r="D4" s="66"/>
      <c r="E4" s="68"/>
      <c r="F4" s="96" t="s">
        <v>298</v>
      </c>
      <c r="G4" s="65"/>
      <c r="H4" s="69"/>
      <c r="I4" s="70"/>
      <c r="J4" s="70"/>
      <c r="K4" s="69" t="s">
        <v>523</v>
      </c>
      <c r="L4" s="73"/>
      <c r="M4" s="74">
        <v>9172.5703125</v>
      </c>
      <c r="N4" s="74">
        <v>4725.4990234375</v>
      </c>
      <c r="O4" s="75"/>
      <c r="P4" s="76"/>
      <c r="Q4" s="76"/>
      <c r="R4" s="82"/>
      <c r="S4" s="49">
        <v>1</v>
      </c>
      <c r="T4" s="49">
        <v>1</v>
      </c>
      <c r="U4" s="50">
        <v>0</v>
      </c>
      <c r="V4" s="50">
        <v>0</v>
      </c>
      <c r="W4" s="50">
        <v>0</v>
      </c>
      <c r="X4" s="50">
        <v>0.99999499999999997</v>
      </c>
      <c r="Y4" s="50">
        <v>0</v>
      </c>
      <c r="Z4" s="50" t="s">
        <v>637</v>
      </c>
      <c r="AA4" s="71">
        <v>4</v>
      </c>
      <c r="AB4" s="71"/>
      <c r="AC4" s="72"/>
      <c r="AD4" s="78" t="s">
        <v>409</v>
      </c>
      <c r="AE4" s="98" t="s">
        <v>411</v>
      </c>
      <c r="AF4" s="2"/>
      <c r="AI4" s="3"/>
      <c r="AJ4" s="3"/>
    </row>
    <row r="5" spans="1:36" x14ac:dyDescent="0.25">
      <c r="A5" s="64" t="s">
        <v>182</v>
      </c>
      <c r="B5" s="65"/>
      <c r="C5" s="65"/>
      <c r="D5" s="66"/>
      <c r="E5" s="68"/>
      <c r="F5" s="96" t="s">
        <v>299</v>
      </c>
      <c r="G5" s="65"/>
      <c r="H5" s="69"/>
      <c r="I5" s="70"/>
      <c r="J5" s="70"/>
      <c r="K5" s="69" t="s">
        <v>524</v>
      </c>
      <c r="L5" s="73"/>
      <c r="M5" s="74">
        <v>9152.865234375</v>
      </c>
      <c r="N5" s="74">
        <v>4452.35986328125</v>
      </c>
      <c r="O5" s="75"/>
      <c r="P5" s="76"/>
      <c r="Q5" s="76"/>
      <c r="R5" s="82"/>
      <c r="S5" s="49">
        <v>1</v>
      </c>
      <c r="T5" s="49">
        <v>1</v>
      </c>
      <c r="U5" s="50">
        <v>0</v>
      </c>
      <c r="V5" s="50">
        <v>0</v>
      </c>
      <c r="W5" s="50">
        <v>0</v>
      </c>
      <c r="X5" s="50">
        <v>0.99999499999999997</v>
      </c>
      <c r="Y5" s="50">
        <v>0</v>
      </c>
      <c r="Z5" s="50" t="s">
        <v>637</v>
      </c>
      <c r="AA5" s="71">
        <v>5</v>
      </c>
      <c r="AB5" s="71"/>
      <c r="AC5" s="72"/>
      <c r="AD5" s="78" t="s">
        <v>409</v>
      </c>
      <c r="AE5" s="98" t="s">
        <v>412</v>
      </c>
      <c r="AF5" s="2"/>
      <c r="AI5" s="3"/>
      <c r="AJ5" s="3"/>
    </row>
    <row r="6" spans="1:36" x14ac:dyDescent="0.25">
      <c r="A6" s="64" t="s">
        <v>183</v>
      </c>
      <c r="B6" s="65"/>
      <c r="C6" s="65"/>
      <c r="D6" s="66"/>
      <c r="E6" s="68"/>
      <c r="F6" s="96" t="s">
        <v>300</v>
      </c>
      <c r="G6" s="65"/>
      <c r="H6" s="69"/>
      <c r="I6" s="70"/>
      <c r="J6" s="70"/>
      <c r="K6" s="69" t="s">
        <v>525</v>
      </c>
      <c r="L6" s="73"/>
      <c r="M6" s="74">
        <v>9120.0927734375</v>
      </c>
      <c r="N6" s="74">
        <v>4180.94287109375</v>
      </c>
      <c r="O6" s="75"/>
      <c r="P6" s="76"/>
      <c r="Q6" s="76"/>
      <c r="R6" s="82"/>
      <c r="S6" s="49">
        <v>1</v>
      </c>
      <c r="T6" s="49">
        <v>1</v>
      </c>
      <c r="U6" s="50">
        <v>0</v>
      </c>
      <c r="V6" s="50">
        <v>0</v>
      </c>
      <c r="W6" s="50">
        <v>0</v>
      </c>
      <c r="X6" s="50">
        <v>0.99999499999999997</v>
      </c>
      <c r="Y6" s="50">
        <v>0</v>
      </c>
      <c r="Z6" s="50" t="s">
        <v>637</v>
      </c>
      <c r="AA6" s="71">
        <v>6</v>
      </c>
      <c r="AB6" s="71"/>
      <c r="AC6" s="72"/>
      <c r="AD6" s="78" t="s">
        <v>409</v>
      </c>
      <c r="AE6" s="98" t="s">
        <v>413</v>
      </c>
      <c r="AF6" s="2"/>
      <c r="AI6" s="3"/>
      <c r="AJ6" s="3"/>
    </row>
    <row r="7" spans="1:36" x14ac:dyDescent="0.25">
      <c r="A7" s="64" t="s">
        <v>184</v>
      </c>
      <c r="B7" s="65"/>
      <c r="C7" s="65"/>
      <c r="D7" s="66"/>
      <c r="E7" s="68"/>
      <c r="F7" s="96" t="s">
        <v>301</v>
      </c>
      <c r="G7" s="65"/>
      <c r="H7" s="69"/>
      <c r="I7" s="70"/>
      <c r="J7" s="70"/>
      <c r="K7" s="69" t="s">
        <v>526</v>
      </c>
      <c r="L7" s="73"/>
      <c r="M7" s="74">
        <v>9074.353515625</v>
      </c>
      <c r="N7" s="74">
        <v>3912.1005859375</v>
      </c>
      <c r="O7" s="75"/>
      <c r="P7" s="76"/>
      <c r="Q7" s="76"/>
      <c r="R7" s="82"/>
      <c r="S7" s="49">
        <v>1</v>
      </c>
      <c r="T7" s="49">
        <v>1</v>
      </c>
      <c r="U7" s="50">
        <v>0</v>
      </c>
      <c r="V7" s="50">
        <v>0</v>
      </c>
      <c r="W7" s="50">
        <v>0</v>
      </c>
      <c r="X7" s="50">
        <v>0.99999499999999997</v>
      </c>
      <c r="Y7" s="50">
        <v>0</v>
      </c>
      <c r="Z7" s="50" t="s">
        <v>637</v>
      </c>
      <c r="AA7" s="71">
        <v>7</v>
      </c>
      <c r="AB7" s="71"/>
      <c r="AC7" s="72"/>
      <c r="AD7" s="78" t="s">
        <v>409</v>
      </c>
      <c r="AE7" s="98" t="s">
        <v>414</v>
      </c>
      <c r="AF7" s="2"/>
      <c r="AI7" s="3"/>
      <c r="AJ7" s="3"/>
    </row>
    <row r="8" spans="1:36" x14ac:dyDescent="0.25">
      <c r="A8" s="64" t="s">
        <v>185</v>
      </c>
      <c r="B8" s="65"/>
      <c r="C8" s="65"/>
      <c r="D8" s="66"/>
      <c r="E8" s="68"/>
      <c r="F8" s="96" t="s">
        <v>302</v>
      </c>
      <c r="G8" s="65"/>
      <c r="H8" s="69"/>
      <c r="I8" s="70"/>
      <c r="J8" s="70"/>
      <c r="K8" s="69" t="s">
        <v>527</v>
      </c>
      <c r="L8" s="73"/>
      <c r="M8" s="74">
        <v>9015.794921875</v>
      </c>
      <c r="N8" s="74">
        <v>3646.6796875</v>
      </c>
      <c r="O8" s="75"/>
      <c r="P8" s="76"/>
      <c r="Q8" s="76"/>
      <c r="R8" s="82"/>
      <c r="S8" s="49">
        <v>1</v>
      </c>
      <c r="T8" s="49">
        <v>1</v>
      </c>
      <c r="U8" s="50">
        <v>0</v>
      </c>
      <c r="V8" s="50">
        <v>0</v>
      </c>
      <c r="W8" s="50">
        <v>0</v>
      </c>
      <c r="X8" s="50">
        <v>0.99999499999999997</v>
      </c>
      <c r="Y8" s="50">
        <v>0</v>
      </c>
      <c r="Z8" s="50" t="s">
        <v>637</v>
      </c>
      <c r="AA8" s="71">
        <v>8</v>
      </c>
      <c r="AB8" s="71"/>
      <c r="AC8" s="72"/>
      <c r="AD8" s="78" t="s">
        <v>409</v>
      </c>
      <c r="AE8" s="98" t="s">
        <v>415</v>
      </c>
      <c r="AF8" s="2"/>
      <c r="AI8" s="3"/>
      <c r="AJ8" s="3"/>
    </row>
    <row r="9" spans="1:36" x14ac:dyDescent="0.25">
      <c r="A9" s="64" t="s">
        <v>186</v>
      </c>
      <c r="B9" s="65"/>
      <c r="C9" s="65"/>
      <c r="D9" s="66"/>
      <c r="E9" s="68"/>
      <c r="F9" s="96" t="s">
        <v>303</v>
      </c>
      <c r="G9" s="65"/>
      <c r="H9" s="69"/>
      <c r="I9" s="70"/>
      <c r="J9" s="70"/>
      <c r="K9" s="69" t="s">
        <v>528</v>
      </c>
      <c r="L9" s="73"/>
      <c r="M9" s="74">
        <v>8944.5986328125</v>
      </c>
      <c r="N9" s="74">
        <v>3385.515625</v>
      </c>
      <c r="O9" s="75"/>
      <c r="P9" s="76"/>
      <c r="Q9" s="76"/>
      <c r="R9" s="82"/>
      <c r="S9" s="49">
        <v>1</v>
      </c>
      <c r="T9" s="49">
        <v>1</v>
      </c>
      <c r="U9" s="50">
        <v>0</v>
      </c>
      <c r="V9" s="50">
        <v>0</v>
      </c>
      <c r="W9" s="50">
        <v>0</v>
      </c>
      <c r="X9" s="50">
        <v>0.99999499999999997</v>
      </c>
      <c r="Y9" s="50">
        <v>0</v>
      </c>
      <c r="Z9" s="50" t="s">
        <v>637</v>
      </c>
      <c r="AA9" s="71">
        <v>9</v>
      </c>
      <c r="AB9" s="71"/>
      <c r="AC9" s="72"/>
      <c r="AD9" s="78" t="s">
        <v>409</v>
      </c>
      <c r="AE9" s="98" t="s">
        <v>416</v>
      </c>
      <c r="AF9" s="2"/>
      <c r="AI9" s="3"/>
      <c r="AJ9" s="3"/>
    </row>
    <row r="10" spans="1:36" x14ac:dyDescent="0.25">
      <c r="A10" s="64" t="s">
        <v>187</v>
      </c>
      <c r="B10" s="65"/>
      <c r="C10" s="65"/>
      <c r="D10" s="66"/>
      <c r="E10" s="68"/>
      <c r="F10" s="96" t="s">
        <v>304</v>
      </c>
      <c r="G10" s="65"/>
      <c r="H10" s="69"/>
      <c r="I10" s="70"/>
      <c r="J10" s="70"/>
      <c r="K10" s="69" t="s">
        <v>529</v>
      </c>
      <c r="L10" s="73"/>
      <c r="M10" s="74">
        <v>8860.9892578125</v>
      </c>
      <c r="N10" s="74">
        <v>3129.429931640625</v>
      </c>
      <c r="O10" s="75"/>
      <c r="P10" s="76"/>
      <c r="Q10" s="76"/>
      <c r="R10" s="82"/>
      <c r="S10" s="49">
        <v>1</v>
      </c>
      <c r="T10" s="49">
        <v>1</v>
      </c>
      <c r="U10" s="50">
        <v>0</v>
      </c>
      <c r="V10" s="50">
        <v>0</v>
      </c>
      <c r="W10" s="50">
        <v>0</v>
      </c>
      <c r="X10" s="50">
        <v>0.99999499999999997</v>
      </c>
      <c r="Y10" s="50">
        <v>0</v>
      </c>
      <c r="Z10" s="50" t="s">
        <v>637</v>
      </c>
      <c r="AA10" s="71">
        <v>10</v>
      </c>
      <c r="AB10" s="71"/>
      <c r="AC10" s="72"/>
      <c r="AD10" s="78" t="s">
        <v>409</v>
      </c>
      <c r="AE10" s="98" t="s">
        <v>417</v>
      </c>
      <c r="AF10" s="2"/>
      <c r="AI10" s="3"/>
      <c r="AJ10" s="3"/>
    </row>
    <row r="11" spans="1:36" x14ac:dyDescent="0.25">
      <c r="A11" s="64" t="s">
        <v>188</v>
      </c>
      <c r="B11" s="65"/>
      <c r="C11" s="65"/>
      <c r="D11" s="66"/>
      <c r="E11" s="68"/>
      <c r="F11" s="96" t="s">
        <v>305</v>
      </c>
      <c r="G11" s="65"/>
      <c r="H11" s="69"/>
      <c r="I11" s="70"/>
      <c r="J11" s="70"/>
      <c r="K11" s="69" t="s">
        <v>530</v>
      </c>
      <c r="L11" s="73"/>
      <c r="M11" s="74">
        <v>8765.2314453125</v>
      </c>
      <c r="N11" s="74">
        <v>2879.227294921875</v>
      </c>
      <c r="O11" s="75"/>
      <c r="P11" s="76"/>
      <c r="Q11" s="76"/>
      <c r="R11" s="82"/>
      <c r="S11" s="49">
        <v>1</v>
      </c>
      <c r="T11" s="49">
        <v>1</v>
      </c>
      <c r="U11" s="50">
        <v>0</v>
      </c>
      <c r="V11" s="50">
        <v>0</v>
      </c>
      <c r="W11" s="50">
        <v>0</v>
      </c>
      <c r="X11" s="50">
        <v>0.99999499999999997</v>
      </c>
      <c r="Y11" s="50">
        <v>0</v>
      </c>
      <c r="Z11" s="50" t="s">
        <v>637</v>
      </c>
      <c r="AA11" s="71">
        <v>11</v>
      </c>
      <c r="AB11" s="71"/>
      <c r="AC11" s="72"/>
      <c r="AD11" s="78" t="s">
        <v>409</v>
      </c>
      <c r="AE11" s="98" t="s">
        <v>418</v>
      </c>
      <c r="AF11" s="2"/>
      <c r="AI11" s="3"/>
      <c r="AJ11" s="3"/>
    </row>
    <row r="12" spans="1:36" x14ac:dyDescent="0.25">
      <c r="A12" s="64" t="s">
        <v>189</v>
      </c>
      <c r="B12" s="65"/>
      <c r="C12" s="65"/>
      <c r="D12" s="66"/>
      <c r="E12" s="68"/>
      <c r="F12" s="96" t="s">
        <v>306</v>
      </c>
      <c r="G12" s="65"/>
      <c r="H12" s="69"/>
      <c r="I12" s="70"/>
      <c r="J12" s="70"/>
      <c r="K12" s="69" t="s">
        <v>531</v>
      </c>
      <c r="L12" s="73"/>
      <c r="M12" s="74">
        <v>8657.625</v>
      </c>
      <c r="N12" s="74">
        <v>2635.69677734375</v>
      </c>
      <c r="O12" s="75"/>
      <c r="P12" s="76"/>
      <c r="Q12" s="76"/>
      <c r="R12" s="82"/>
      <c r="S12" s="49">
        <v>1</v>
      </c>
      <c r="T12" s="49">
        <v>1</v>
      </c>
      <c r="U12" s="50">
        <v>0</v>
      </c>
      <c r="V12" s="50">
        <v>0</v>
      </c>
      <c r="W12" s="50">
        <v>0</v>
      </c>
      <c r="X12" s="50">
        <v>0.99999499999999997</v>
      </c>
      <c r="Y12" s="50">
        <v>0</v>
      </c>
      <c r="Z12" s="50" t="s">
        <v>637</v>
      </c>
      <c r="AA12" s="71">
        <v>12</v>
      </c>
      <c r="AB12" s="71"/>
      <c r="AC12" s="72"/>
      <c r="AD12" s="78" t="s">
        <v>409</v>
      </c>
      <c r="AE12" s="98" t="s">
        <v>419</v>
      </c>
      <c r="AF12" s="2"/>
      <c r="AI12" s="3"/>
      <c r="AJ12" s="3"/>
    </row>
    <row r="13" spans="1:36" x14ac:dyDescent="0.25">
      <c r="A13" s="64" t="s">
        <v>190</v>
      </c>
      <c r="B13" s="65"/>
      <c r="C13" s="65"/>
      <c r="D13" s="66"/>
      <c r="E13" s="68"/>
      <c r="F13" s="96" t="s">
        <v>307</v>
      </c>
      <c r="G13" s="65"/>
      <c r="H13" s="69"/>
      <c r="I13" s="70"/>
      <c r="J13" s="70"/>
      <c r="K13" s="69" t="s">
        <v>532</v>
      </c>
      <c r="L13" s="73"/>
      <c r="M13" s="74">
        <v>8538.5078125</v>
      </c>
      <c r="N13" s="74">
        <v>2399.603271484375</v>
      </c>
      <c r="O13" s="75"/>
      <c r="P13" s="76"/>
      <c r="Q13" s="76"/>
      <c r="R13" s="82"/>
      <c r="S13" s="49">
        <v>1</v>
      </c>
      <c r="T13" s="49">
        <v>1</v>
      </c>
      <c r="U13" s="50">
        <v>0</v>
      </c>
      <c r="V13" s="50">
        <v>0</v>
      </c>
      <c r="W13" s="50">
        <v>0</v>
      </c>
      <c r="X13" s="50">
        <v>0.99999499999999997</v>
      </c>
      <c r="Y13" s="50">
        <v>0</v>
      </c>
      <c r="Z13" s="50" t="s">
        <v>637</v>
      </c>
      <c r="AA13" s="71">
        <v>13</v>
      </c>
      <c r="AB13" s="71"/>
      <c r="AC13" s="72"/>
      <c r="AD13" s="78" t="s">
        <v>409</v>
      </c>
      <c r="AE13" s="98" t="s">
        <v>420</v>
      </c>
      <c r="AF13" s="2"/>
      <c r="AI13" s="3"/>
      <c r="AJ13" s="3"/>
    </row>
    <row r="14" spans="1:36" x14ac:dyDescent="0.25">
      <c r="A14" s="64" t="s">
        <v>191</v>
      </c>
      <c r="B14" s="65"/>
      <c r="C14" s="65"/>
      <c r="D14" s="66"/>
      <c r="E14" s="68"/>
      <c r="F14" s="96" t="s">
        <v>308</v>
      </c>
      <c r="G14" s="65"/>
      <c r="H14" s="69"/>
      <c r="I14" s="70"/>
      <c r="J14" s="70"/>
      <c r="K14" s="69" t="s">
        <v>533</v>
      </c>
      <c r="L14" s="73"/>
      <c r="M14" s="74">
        <v>8408.255859375</v>
      </c>
      <c r="N14" s="74">
        <v>2171.690185546875</v>
      </c>
      <c r="O14" s="75"/>
      <c r="P14" s="76"/>
      <c r="Q14" s="76"/>
      <c r="R14" s="82"/>
      <c r="S14" s="49">
        <v>1</v>
      </c>
      <c r="T14" s="49">
        <v>1</v>
      </c>
      <c r="U14" s="50">
        <v>0</v>
      </c>
      <c r="V14" s="50">
        <v>0</v>
      </c>
      <c r="W14" s="50">
        <v>0</v>
      </c>
      <c r="X14" s="50">
        <v>0.99999499999999997</v>
      </c>
      <c r="Y14" s="50">
        <v>0</v>
      </c>
      <c r="Z14" s="50" t="s">
        <v>637</v>
      </c>
      <c r="AA14" s="71">
        <v>14</v>
      </c>
      <c r="AB14" s="71"/>
      <c r="AC14" s="72"/>
      <c r="AD14" s="78" t="s">
        <v>409</v>
      </c>
      <c r="AE14" s="98" t="s">
        <v>421</v>
      </c>
      <c r="AF14" s="2"/>
      <c r="AI14" s="3"/>
      <c r="AJ14" s="3"/>
    </row>
    <row r="15" spans="1:36" x14ac:dyDescent="0.25">
      <c r="A15" s="64" t="s">
        <v>192</v>
      </c>
      <c r="B15" s="65"/>
      <c r="C15" s="65"/>
      <c r="D15" s="66"/>
      <c r="E15" s="68"/>
      <c r="F15" s="96" t="s">
        <v>309</v>
      </c>
      <c r="G15" s="65"/>
      <c r="H15" s="69"/>
      <c r="I15" s="70"/>
      <c r="J15" s="70"/>
      <c r="K15" s="69" t="s">
        <v>534</v>
      </c>
      <c r="L15" s="73"/>
      <c r="M15" s="74">
        <v>8267.279296875</v>
      </c>
      <c r="N15" s="74">
        <v>1952.673828125</v>
      </c>
      <c r="O15" s="75"/>
      <c r="P15" s="76"/>
      <c r="Q15" s="76"/>
      <c r="R15" s="82"/>
      <c r="S15" s="49">
        <v>1</v>
      </c>
      <c r="T15" s="49">
        <v>1</v>
      </c>
      <c r="U15" s="50">
        <v>0</v>
      </c>
      <c r="V15" s="50">
        <v>0</v>
      </c>
      <c r="W15" s="50">
        <v>0</v>
      </c>
      <c r="X15" s="50">
        <v>0.99999499999999997</v>
      </c>
      <c r="Y15" s="50">
        <v>0</v>
      </c>
      <c r="Z15" s="50" t="s">
        <v>637</v>
      </c>
      <c r="AA15" s="71">
        <v>15</v>
      </c>
      <c r="AB15" s="71"/>
      <c r="AC15" s="72"/>
      <c r="AD15" s="78" t="s">
        <v>409</v>
      </c>
      <c r="AE15" s="98" t="s">
        <v>422</v>
      </c>
      <c r="AF15" s="2"/>
      <c r="AI15" s="3"/>
      <c r="AJ15" s="3"/>
    </row>
    <row r="16" spans="1:36" x14ac:dyDescent="0.25">
      <c r="A16" s="64" t="s">
        <v>193</v>
      </c>
      <c r="B16" s="65"/>
      <c r="C16" s="65"/>
      <c r="D16" s="66"/>
      <c r="E16" s="68"/>
      <c r="F16" s="96" t="s">
        <v>310</v>
      </c>
      <c r="G16" s="65"/>
      <c r="H16" s="69"/>
      <c r="I16" s="70"/>
      <c r="J16" s="70"/>
      <c r="K16" s="69" t="s">
        <v>535</v>
      </c>
      <c r="L16" s="73"/>
      <c r="M16" s="74">
        <v>8116.0205078125</v>
      </c>
      <c r="N16" s="74">
        <v>1743.244384765625</v>
      </c>
      <c r="O16" s="75"/>
      <c r="P16" s="76"/>
      <c r="Q16" s="76"/>
      <c r="R16" s="82"/>
      <c r="S16" s="49">
        <v>1</v>
      </c>
      <c r="T16" s="49">
        <v>1</v>
      </c>
      <c r="U16" s="50">
        <v>0</v>
      </c>
      <c r="V16" s="50">
        <v>0</v>
      </c>
      <c r="W16" s="50">
        <v>0</v>
      </c>
      <c r="X16" s="50">
        <v>0.99999499999999997</v>
      </c>
      <c r="Y16" s="50">
        <v>0</v>
      </c>
      <c r="Z16" s="50" t="s">
        <v>637</v>
      </c>
      <c r="AA16" s="71">
        <v>16</v>
      </c>
      <c r="AB16" s="71"/>
      <c r="AC16" s="72"/>
      <c r="AD16" s="78" t="s">
        <v>409</v>
      </c>
      <c r="AE16" s="98" t="s">
        <v>423</v>
      </c>
      <c r="AF16" s="2"/>
      <c r="AI16" s="3"/>
      <c r="AJ16" s="3"/>
    </row>
    <row r="17" spans="1:36" x14ac:dyDescent="0.25">
      <c r="A17" s="64" t="s">
        <v>194</v>
      </c>
      <c r="B17" s="65"/>
      <c r="C17" s="65"/>
      <c r="D17" s="66"/>
      <c r="E17" s="68"/>
      <c r="F17" s="96" t="s">
        <v>311</v>
      </c>
      <c r="G17" s="65"/>
      <c r="H17" s="69"/>
      <c r="I17" s="70"/>
      <c r="J17" s="70"/>
      <c r="K17" s="69" t="s">
        <v>536</v>
      </c>
      <c r="L17" s="73"/>
      <c r="M17" s="74">
        <v>7954.95654296875</v>
      </c>
      <c r="N17" s="74">
        <v>1544.060302734375</v>
      </c>
      <c r="O17" s="75"/>
      <c r="P17" s="76"/>
      <c r="Q17" s="76"/>
      <c r="R17" s="82"/>
      <c r="S17" s="49">
        <v>2</v>
      </c>
      <c r="T17" s="49">
        <v>1</v>
      </c>
      <c r="U17" s="50">
        <v>0</v>
      </c>
      <c r="V17" s="50">
        <v>8.1300000000000001E-3</v>
      </c>
      <c r="W17" s="50">
        <v>0</v>
      </c>
      <c r="X17" s="50">
        <v>0.83087800000000001</v>
      </c>
      <c r="Y17" s="50">
        <v>0</v>
      </c>
      <c r="Z17" s="50">
        <v>0</v>
      </c>
      <c r="AA17" s="71">
        <v>17</v>
      </c>
      <c r="AB17" s="71"/>
      <c r="AC17" s="72"/>
      <c r="AD17" s="78" t="s">
        <v>409</v>
      </c>
      <c r="AE17" s="98" t="s">
        <v>424</v>
      </c>
      <c r="AF17" s="2"/>
      <c r="AI17" s="3"/>
      <c r="AJ17" s="3"/>
    </row>
    <row r="18" spans="1:36" x14ac:dyDescent="0.25">
      <c r="A18" s="64" t="s">
        <v>195</v>
      </c>
      <c r="B18" s="65"/>
      <c r="C18" s="65"/>
      <c r="D18" s="66"/>
      <c r="E18" s="68"/>
      <c r="F18" s="96" t="s">
        <v>312</v>
      </c>
      <c r="G18" s="65"/>
      <c r="H18" s="69"/>
      <c r="I18" s="70"/>
      <c r="J18" s="70"/>
      <c r="K18" s="69" t="s">
        <v>537</v>
      </c>
      <c r="L18" s="73"/>
      <c r="M18" s="74">
        <v>7784.59326171875</v>
      </c>
      <c r="N18" s="74">
        <v>1355.7484130859375</v>
      </c>
      <c r="O18" s="75"/>
      <c r="P18" s="76"/>
      <c r="Q18" s="76"/>
      <c r="R18" s="82"/>
      <c r="S18" s="49">
        <v>1</v>
      </c>
      <c r="T18" s="49">
        <v>1</v>
      </c>
      <c r="U18" s="50">
        <v>52</v>
      </c>
      <c r="V18" s="50">
        <v>1.0309E-2</v>
      </c>
      <c r="W18" s="50">
        <v>0</v>
      </c>
      <c r="X18" s="50">
        <v>0.77118799999999998</v>
      </c>
      <c r="Y18" s="50">
        <v>0</v>
      </c>
      <c r="Z18" s="50">
        <v>0</v>
      </c>
      <c r="AA18" s="71">
        <v>18</v>
      </c>
      <c r="AB18" s="71"/>
      <c r="AC18" s="72"/>
      <c r="AD18" s="78" t="s">
        <v>409</v>
      </c>
      <c r="AE18" s="98" t="s">
        <v>425</v>
      </c>
      <c r="AF18" s="2"/>
      <c r="AI18" s="3"/>
      <c r="AJ18" s="3"/>
    </row>
    <row r="19" spans="1:36" x14ac:dyDescent="0.25">
      <c r="A19" s="64" t="s">
        <v>196</v>
      </c>
      <c r="B19" s="65"/>
      <c r="C19" s="65"/>
      <c r="D19" s="66"/>
      <c r="E19" s="68"/>
      <c r="F19" s="96" t="s">
        <v>313</v>
      </c>
      <c r="G19" s="65"/>
      <c r="H19" s="69"/>
      <c r="I19" s="70"/>
      <c r="J19" s="70"/>
      <c r="K19" s="69" t="s">
        <v>538</v>
      </c>
      <c r="L19" s="73"/>
      <c r="M19" s="74">
        <v>7605.46728515625</v>
      </c>
      <c r="N19" s="74">
        <v>1178.9012451171875</v>
      </c>
      <c r="O19" s="75"/>
      <c r="P19" s="76"/>
      <c r="Q19" s="76"/>
      <c r="R19" s="82"/>
      <c r="S19" s="49">
        <v>1</v>
      </c>
      <c r="T19" s="49">
        <v>1</v>
      </c>
      <c r="U19" s="50">
        <v>0</v>
      </c>
      <c r="V19" s="50">
        <v>0</v>
      </c>
      <c r="W19" s="50">
        <v>0</v>
      </c>
      <c r="X19" s="50">
        <v>0.99999499999999997</v>
      </c>
      <c r="Y19" s="50">
        <v>0</v>
      </c>
      <c r="Z19" s="50" t="s">
        <v>637</v>
      </c>
      <c r="AA19" s="71">
        <v>19</v>
      </c>
      <c r="AB19" s="71"/>
      <c r="AC19" s="72"/>
      <c r="AD19" s="78" t="s">
        <v>409</v>
      </c>
      <c r="AE19" s="98" t="s">
        <v>426</v>
      </c>
      <c r="AF19" s="2"/>
      <c r="AI19" s="3"/>
      <c r="AJ19" s="3"/>
    </row>
    <row r="20" spans="1:36" x14ac:dyDescent="0.25">
      <c r="A20" s="64" t="s">
        <v>197</v>
      </c>
      <c r="B20" s="65"/>
      <c r="C20" s="65"/>
      <c r="D20" s="66"/>
      <c r="E20" s="68"/>
      <c r="F20" s="96" t="s">
        <v>314</v>
      </c>
      <c r="G20" s="65"/>
      <c r="H20" s="69"/>
      <c r="I20" s="70"/>
      <c r="J20" s="70"/>
      <c r="K20" s="69" t="s">
        <v>539</v>
      </c>
      <c r="L20" s="73"/>
      <c r="M20" s="74">
        <v>7418.14111328125</v>
      </c>
      <c r="N20" s="74">
        <v>1014.0745849609375</v>
      </c>
      <c r="O20" s="75"/>
      <c r="P20" s="76"/>
      <c r="Q20" s="76"/>
      <c r="R20" s="82"/>
      <c r="S20" s="49">
        <v>1</v>
      </c>
      <c r="T20" s="49">
        <v>1</v>
      </c>
      <c r="U20" s="50">
        <v>0</v>
      </c>
      <c r="V20" s="50">
        <v>0</v>
      </c>
      <c r="W20" s="50">
        <v>0</v>
      </c>
      <c r="X20" s="50">
        <v>0.99999499999999997</v>
      </c>
      <c r="Y20" s="50">
        <v>0</v>
      </c>
      <c r="Z20" s="50" t="s">
        <v>637</v>
      </c>
      <c r="AA20" s="71">
        <v>20</v>
      </c>
      <c r="AB20" s="71"/>
      <c r="AC20" s="72"/>
      <c r="AD20" s="78" t="s">
        <v>409</v>
      </c>
      <c r="AE20" s="98" t="s">
        <v>427</v>
      </c>
      <c r="AF20" s="2"/>
      <c r="AI20" s="3"/>
      <c r="AJ20" s="3"/>
    </row>
    <row r="21" spans="1:36" x14ac:dyDescent="0.25">
      <c r="A21" s="64" t="s">
        <v>198</v>
      </c>
      <c r="B21" s="65"/>
      <c r="C21" s="65"/>
      <c r="D21" s="66"/>
      <c r="E21" s="68"/>
      <c r="F21" s="96" t="s">
        <v>315</v>
      </c>
      <c r="G21" s="65"/>
      <c r="H21" s="69"/>
      <c r="I21" s="70"/>
      <c r="J21" s="70"/>
      <c r="K21" s="69" t="s">
        <v>540</v>
      </c>
      <c r="L21" s="73"/>
      <c r="M21" s="74">
        <v>7223.2060546875</v>
      </c>
      <c r="N21" s="74">
        <v>861.78814697265625</v>
      </c>
      <c r="O21" s="75"/>
      <c r="P21" s="76"/>
      <c r="Q21" s="76"/>
      <c r="R21" s="82"/>
      <c r="S21" s="49">
        <v>1</v>
      </c>
      <c r="T21" s="49">
        <v>1</v>
      </c>
      <c r="U21" s="50">
        <v>0</v>
      </c>
      <c r="V21" s="50">
        <v>0</v>
      </c>
      <c r="W21" s="50">
        <v>0</v>
      </c>
      <c r="X21" s="50">
        <v>0.99999499999999997</v>
      </c>
      <c r="Y21" s="50">
        <v>0</v>
      </c>
      <c r="Z21" s="50" t="s">
        <v>637</v>
      </c>
      <c r="AA21" s="71">
        <v>21</v>
      </c>
      <c r="AB21" s="71"/>
      <c r="AC21" s="72"/>
      <c r="AD21" s="78" t="s">
        <v>409</v>
      </c>
      <c r="AE21" s="98" t="s">
        <v>428</v>
      </c>
      <c r="AF21" s="2"/>
      <c r="AI21" s="3"/>
      <c r="AJ21" s="3"/>
    </row>
    <row r="22" spans="1:36" x14ac:dyDescent="0.25">
      <c r="A22" s="64" t="s">
        <v>199</v>
      </c>
      <c r="B22" s="65"/>
      <c r="C22" s="65"/>
      <c r="D22" s="66"/>
      <c r="E22" s="68"/>
      <c r="F22" s="96" t="s">
        <v>316</v>
      </c>
      <c r="G22" s="65"/>
      <c r="H22" s="69"/>
      <c r="I22" s="70"/>
      <c r="J22" s="70"/>
      <c r="K22" s="69" t="s">
        <v>541</v>
      </c>
      <c r="L22" s="73"/>
      <c r="M22" s="74">
        <v>7021.27392578125</v>
      </c>
      <c r="N22" s="74">
        <v>722.52032470703125</v>
      </c>
      <c r="O22" s="75"/>
      <c r="P22" s="76"/>
      <c r="Q22" s="76"/>
      <c r="R22" s="82"/>
      <c r="S22" s="49">
        <v>1</v>
      </c>
      <c r="T22" s="49">
        <v>1</v>
      </c>
      <c r="U22" s="50">
        <v>0</v>
      </c>
      <c r="V22" s="50">
        <v>0</v>
      </c>
      <c r="W22" s="50">
        <v>0</v>
      </c>
      <c r="X22" s="50">
        <v>0.99999499999999997</v>
      </c>
      <c r="Y22" s="50">
        <v>0</v>
      </c>
      <c r="Z22" s="50" t="s">
        <v>637</v>
      </c>
      <c r="AA22" s="71">
        <v>22</v>
      </c>
      <c r="AB22" s="71"/>
      <c r="AC22" s="72"/>
      <c r="AD22" s="78" t="s">
        <v>409</v>
      </c>
      <c r="AE22" s="98" t="s">
        <v>429</v>
      </c>
      <c r="AF22" s="2"/>
      <c r="AI22" s="3"/>
      <c r="AJ22" s="3"/>
    </row>
    <row r="23" spans="1:36" x14ac:dyDescent="0.25">
      <c r="A23" s="64" t="s">
        <v>200</v>
      </c>
      <c r="B23" s="65"/>
      <c r="C23" s="65"/>
      <c r="D23" s="66"/>
      <c r="E23" s="68"/>
      <c r="F23" s="96" t="s">
        <v>317</v>
      </c>
      <c r="G23" s="65"/>
      <c r="H23" s="69"/>
      <c r="I23" s="70"/>
      <c r="J23" s="70"/>
      <c r="K23" s="69" t="s">
        <v>542</v>
      </c>
      <c r="L23" s="73"/>
      <c r="M23" s="74">
        <v>6812.98095703125</v>
      </c>
      <c r="N23" s="74">
        <v>596.70928955078125</v>
      </c>
      <c r="O23" s="75"/>
      <c r="P23" s="76"/>
      <c r="Q23" s="76"/>
      <c r="R23" s="82"/>
      <c r="S23" s="49">
        <v>1</v>
      </c>
      <c r="T23" s="49">
        <v>1</v>
      </c>
      <c r="U23" s="50">
        <v>0</v>
      </c>
      <c r="V23" s="50">
        <v>0</v>
      </c>
      <c r="W23" s="50">
        <v>0</v>
      </c>
      <c r="X23" s="50">
        <v>0.99999499999999997</v>
      </c>
      <c r="Y23" s="50">
        <v>0</v>
      </c>
      <c r="Z23" s="50" t="s">
        <v>637</v>
      </c>
      <c r="AA23" s="71">
        <v>23</v>
      </c>
      <c r="AB23" s="71"/>
      <c r="AC23" s="72"/>
      <c r="AD23" s="78" t="s">
        <v>409</v>
      </c>
      <c r="AE23" s="98" t="s">
        <v>430</v>
      </c>
      <c r="AF23" s="2"/>
      <c r="AI23" s="3"/>
      <c r="AJ23" s="3"/>
    </row>
    <row r="24" spans="1:36" x14ac:dyDescent="0.25">
      <c r="A24" s="64" t="s">
        <v>201</v>
      </c>
      <c r="B24" s="65"/>
      <c r="C24" s="65"/>
      <c r="D24" s="66"/>
      <c r="E24" s="68"/>
      <c r="F24" s="96" t="s">
        <v>318</v>
      </c>
      <c r="G24" s="65"/>
      <c r="H24" s="69"/>
      <c r="I24" s="70"/>
      <c r="J24" s="70"/>
      <c r="K24" s="69" t="s">
        <v>543</v>
      </c>
      <c r="L24" s="73"/>
      <c r="M24" s="74">
        <v>6598.9814453125</v>
      </c>
      <c r="N24" s="74">
        <v>484.75079345703125</v>
      </c>
      <c r="O24" s="75"/>
      <c r="P24" s="76"/>
      <c r="Q24" s="76"/>
      <c r="R24" s="82"/>
      <c r="S24" s="49">
        <v>1</v>
      </c>
      <c r="T24" s="49">
        <v>1</v>
      </c>
      <c r="U24" s="50">
        <v>0</v>
      </c>
      <c r="V24" s="50">
        <v>0</v>
      </c>
      <c r="W24" s="50">
        <v>0</v>
      </c>
      <c r="X24" s="50">
        <v>0.99999499999999997</v>
      </c>
      <c r="Y24" s="50">
        <v>0</v>
      </c>
      <c r="Z24" s="50" t="s">
        <v>637</v>
      </c>
      <c r="AA24" s="71">
        <v>24</v>
      </c>
      <c r="AB24" s="71"/>
      <c r="AC24" s="72"/>
      <c r="AD24" s="78" t="s">
        <v>409</v>
      </c>
      <c r="AE24" s="98" t="s">
        <v>431</v>
      </c>
      <c r="AF24" s="2"/>
      <c r="AI24" s="3"/>
      <c r="AJ24" s="3"/>
    </row>
    <row r="25" spans="1:36" x14ac:dyDescent="0.25">
      <c r="A25" s="64" t="s">
        <v>202</v>
      </c>
      <c r="B25" s="65"/>
      <c r="C25" s="65"/>
      <c r="D25" s="66"/>
      <c r="E25" s="68"/>
      <c r="F25" s="96" t="s">
        <v>319</v>
      </c>
      <c r="G25" s="65"/>
      <c r="H25" s="69"/>
      <c r="I25" s="70"/>
      <c r="J25" s="70"/>
      <c r="K25" s="69" t="s">
        <v>544</v>
      </c>
      <c r="L25" s="73"/>
      <c r="M25" s="74">
        <v>6379.94970703125</v>
      </c>
      <c r="N25" s="74">
        <v>386.99761962890625</v>
      </c>
      <c r="O25" s="75"/>
      <c r="P25" s="76"/>
      <c r="Q25" s="76"/>
      <c r="R25" s="82"/>
      <c r="S25" s="49">
        <v>1</v>
      </c>
      <c r="T25" s="49">
        <v>1</v>
      </c>
      <c r="U25" s="50">
        <v>0</v>
      </c>
      <c r="V25" s="50">
        <v>0</v>
      </c>
      <c r="W25" s="50">
        <v>0</v>
      </c>
      <c r="X25" s="50">
        <v>0.99999499999999997</v>
      </c>
      <c r="Y25" s="50">
        <v>0</v>
      </c>
      <c r="Z25" s="50" t="s">
        <v>637</v>
      </c>
      <c r="AA25" s="71">
        <v>25</v>
      </c>
      <c r="AB25" s="71"/>
      <c r="AC25" s="72"/>
      <c r="AD25" s="78" t="s">
        <v>409</v>
      </c>
      <c r="AE25" s="98" t="s">
        <v>432</v>
      </c>
      <c r="AF25" s="2"/>
      <c r="AI25" s="3"/>
      <c r="AJ25" s="3"/>
    </row>
    <row r="26" spans="1:36" x14ac:dyDescent="0.25">
      <c r="A26" s="64" t="s">
        <v>203</v>
      </c>
      <c r="B26" s="65"/>
      <c r="C26" s="65"/>
      <c r="D26" s="66"/>
      <c r="E26" s="68"/>
      <c r="F26" s="96" t="s">
        <v>320</v>
      </c>
      <c r="G26" s="65"/>
      <c r="H26" s="69"/>
      <c r="I26" s="70"/>
      <c r="J26" s="70"/>
      <c r="K26" s="69" t="s">
        <v>545</v>
      </c>
      <c r="L26" s="73"/>
      <c r="M26" s="74">
        <v>6156.57470703125</v>
      </c>
      <c r="N26" s="74">
        <v>303.7572021484375</v>
      </c>
      <c r="O26" s="75"/>
      <c r="P26" s="76"/>
      <c r="Q26" s="76"/>
      <c r="R26" s="82"/>
      <c r="S26" s="49">
        <v>1</v>
      </c>
      <c r="T26" s="49">
        <v>1</v>
      </c>
      <c r="U26" s="50">
        <v>0</v>
      </c>
      <c r="V26" s="50">
        <v>0</v>
      </c>
      <c r="W26" s="50">
        <v>0</v>
      </c>
      <c r="X26" s="50">
        <v>0.99999499999999997</v>
      </c>
      <c r="Y26" s="50">
        <v>0</v>
      </c>
      <c r="Z26" s="50" t="s">
        <v>637</v>
      </c>
      <c r="AA26" s="71">
        <v>26</v>
      </c>
      <c r="AB26" s="71"/>
      <c r="AC26" s="72"/>
      <c r="AD26" s="78" t="s">
        <v>409</v>
      </c>
      <c r="AE26" s="98" t="s">
        <v>433</v>
      </c>
      <c r="AF26" s="2"/>
      <c r="AI26" s="3"/>
      <c r="AJ26" s="3"/>
    </row>
    <row r="27" spans="1:36" x14ac:dyDescent="0.25">
      <c r="A27" s="64" t="s">
        <v>204</v>
      </c>
      <c r="B27" s="65"/>
      <c r="C27" s="65"/>
      <c r="D27" s="66"/>
      <c r="E27" s="68"/>
      <c r="F27" s="96" t="s">
        <v>321</v>
      </c>
      <c r="G27" s="65"/>
      <c r="H27" s="69"/>
      <c r="I27" s="70"/>
      <c r="J27" s="70"/>
      <c r="K27" s="69" t="s">
        <v>546</v>
      </c>
      <c r="L27" s="73"/>
      <c r="M27" s="74">
        <v>5929.55859375</v>
      </c>
      <c r="N27" s="74">
        <v>235.29109191894531</v>
      </c>
      <c r="O27" s="75"/>
      <c r="P27" s="76"/>
      <c r="Q27" s="76"/>
      <c r="R27" s="82"/>
      <c r="S27" s="49">
        <v>1</v>
      </c>
      <c r="T27" s="49">
        <v>1</v>
      </c>
      <c r="U27" s="50">
        <v>0</v>
      </c>
      <c r="V27" s="50">
        <v>0</v>
      </c>
      <c r="W27" s="50">
        <v>0</v>
      </c>
      <c r="X27" s="50">
        <v>0.99999499999999997</v>
      </c>
      <c r="Y27" s="50">
        <v>0</v>
      </c>
      <c r="Z27" s="50" t="s">
        <v>637</v>
      </c>
      <c r="AA27" s="71">
        <v>27</v>
      </c>
      <c r="AB27" s="71"/>
      <c r="AC27" s="72"/>
      <c r="AD27" s="78" t="s">
        <v>409</v>
      </c>
      <c r="AE27" s="98" t="s">
        <v>434</v>
      </c>
      <c r="AF27" s="2"/>
      <c r="AI27" s="3"/>
      <c r="AJ27" s="3"/>
    </row>
    <row r="28" spans="1:36" x14ac:dyDescent="0.25">
      <c r="A28" s="64" t="s">
        <v>205</v>
      </c>
      <c r="B28" s="65"/>
      <c r="C28" s="65"/>
      <c r="D28" s="66"/>
      <c r="E28" s="68"/>
      <c r="F28" s="96" t="s">
        <v>322</v>
      </c>
      <c r="G28" s="65"/>
      <c r="H28" s="69"/>
      <c r="I28" s="70"/>
      <c r="J28" s="70"/>
      <c r="K28" s="69" t="s">
        <v>547</v>
      </c>
      <c r="L28" s="73"/>
      <c r="M28" s="74">
        <v>5699.61669921875</v>
      </c>
      <c r="N28" s="74">
        <v>181.81495666503906</v>
      </c>
      <c r="O28" s="75"/>
      <c r="P28" s="76"/>
      <c r="Q28" s="76"/>
      <c r="R28" s="82"/>
      <c r="S28" s="49">
        <v>1</v>
      </c>
      <c r="T28" s="49">
        <v>1</v>
      </c>
      <c r="U28" s="50">
        <v>0</v>
      </c>
      <c r="V28" s="50">
        <v>0</v>
      </c>
      <c r="W28" s="50">
        <v>0</v>
      </c>
      <c r="X28" s="50">
        <v>0.99999499999999997</v>
      </c>
      <c r="Y28" s="50">
        <v>0</v>
      </c>
      <c r="Z28" s="50" t="s">
        <v>637</v>
      </c>
      <c r="AA28" s="71">
        <v>28</v>
      </c>
      <c r="AB28" s="71"/>
      <c r="AC28" s="72"/>
      <c r="AD28" s="78" t="s">
        <v>409</v>
      </c>
      <c r="AE28" s="98" t="s">
        <v>435</v>
      </c>
      <c r="AF28" s="2"/>
      <c r="AI28" s="3"/>
      <c r="AJ28" s="3"/>
    </row>
    <row r="29" spans="1:36" x14ac:dyDescent="0.25">
      <c r="A29" s="64" t="s">
        <v>206</v>
      </c>
      <c r="B29" s="65"/>
      <c r="C29" s="65"/>
      <c r="D29" s="66"/>
      <c r="E29" s="68"/>
      <c r="F29" s="96" t="s">
        <v>323</v>
      </c>
      <c r="G29" s="65"/>
      <c r="H29" s="69"/>
      <c r="I29" s="70"/>
      <c r="J29" s="70"/>
      <c r="K29" s="69" t="s">
        <v>548</v>
      </c>
      <c r="L29" s="73"/>
      <c r="M29" s="74">
        <v>5467.47216796875</v>
      </c>
      <c r="N29" s="74">
        <v>145.99594116210937</v>
      </c>
      <c r="O29" s="75"/>
      <c r="P29" s="76"/>
      <c r="Q29" s="76"/>
      <c r="R29" s="82"/>
      <c r="S29" s="49">
        <v>1</v>
      </c>
      <c r="T29" s="49">
        <v>1</v>
      </c>
      <c r="U29" s="50">
        <v>0</v>
      </c>
      <c r="V29" s="50">
        <v>0</v>
      </c>
      <c r="W29" s="50">
        <v>0</v>
      </c>
      <c r="X29" s="50">
        <v>0.99999499999999997</v>
      </c>
      <c r="Y29" s="50">
        <v>0</v>
      </c>
      <c r="Z29" s="50" t="s">
        <v>637</v>
      </c>
      <c r="AA29" s="71">
        <v>29</v>
      </c>
      <c r="AB29" s="71"/>
      <c r="AC29" s="72"/>
      <c r="AD29" s="78" t="s">
        <v>409</v>
      </c>
      <c r="AE29" s="98" t="s">
        <v>436</v>
      </c>
      <c r="AF29" s="2"/>
      <c r="AI29" s="3"/>
      <c r="AJ29" s="3"/>
    </row>
    <row r="30" spans="1:36" x14ac:dyDescent="0.25">
      <c r="A30" s="64" t="s">
        <v>207</v>
      </c>
      <c r="B30" s="65"/>
      <c r="C30" s="65"/>
      <c r="D30" s="66"/>
      <c r="E30" s="68"/>
      <c r="F30" s="96" t="s">
        <v>324</v>
      </c>
      <c r="G30" s="65"/>
      <c r="H30" s="69"/>
      <c r="I30" s="70"/>
      <c r="J30" s="70"/>
      <c r="K30" s="69" t="s">
        <v>549</v>
      </c>
      <c r="L30" s="73"/>
      <c r="M30" s="74">
        <v>5233.8544921875</v>
      </c>
      <c r="N30" s="74">
        <v>145.99594116210937</v>
      </c>
      <c r="O30" s="75"/>
      <c r="P30" s="76"/>
      <c r="Q30" s="76"/>
      <c r="R30" s="82"/>
      <c r="S30" s="49">
        <v>1</v>
      </c>
      <c r="T30" s="49">
        <v>1</v>
      </c>
      <c r="U30" s="50">
        <v>0</v>
      </c>
      <c r="V30" s="50">
        <v>0</v>
      </c>
      <c r="W30" s="50">
        <v>0</v>
      </c>
      <c r="X30" s="50">
        <v>0.99999499999999997</v>
      </c>
      <c r="Y30" s="50">
        <v>0</v>
      </c>
      <c r="Z30" s="50" t="s">
        <v>637</v>
      </c>
      <c r="AA30" s="71">
        <v>30</v>
      </c>
      <c r="AB30" s="71"/>
      <c r="AC30" s="72"/>
      <c r="AD30" s="78" t="s">
        <v>409</v>
      </c>
      <c r="AE30" s="98" t="s">
        <v>437</v>
      </c>
      <c r="AF30" s="2"/>
      <c r="AI30" s="3"/>
      <c r="AJ30" s="3"/>
    </row>
    <row r="31" spans="1:36" x14ac:dyDescent="0.25">
      <c r="A31" s="64" t="s">
        <v>208</v>
      </c>
      <c r="B31" s="65"/>
      <c r="C31" s="65"/>
      <c r="D31" s="66"/>
      <c r="E31" s="68"/>
      <c r="F31" s="96" t="s">
        <v>325</v>
      </c>
      <c r="G31" s="65"/>
      <c r="H31" s="69"/>
      <c r="I31" s="70"/>
      <c r="J31" s="70"/>
      <c r="K31" s="69" t="s">
        <v>550</v>
      </c>
      <c r="L31" s="73"/>
      <c r="M31" s="74">
        <v>4999.5</v>
      </c>
      <c r="N31" s="74">
        <v>145.99594116210937</v>
      </c>
      <c r="O31" s="75"/>
      <c r="P31" s="76"/>
      <c r="Q31" s="76"/>
      <c r="R31" s="82"/>
      <c r="S31" s="49">
        <v>1</v>
      </c>
      <c r="T31" s="49">
        <v>1</v>
      </c>
      <c r="U31" s="50">
        <v>0</v>
      </c>
      <c r="V31" s="50">
        <v>0</v>
      </c>
      <c r="W31" s="50">
        <v>0</v>
      </c>
      <c r="X31" s="50">
        <v>0.99999499999999997</v>
      </c>
      <c r="Y31" s="50">
        <v>0</v>
      </c>
      <c r="Z31" s="50" t="s">
        <v>637</v>
      </c>
      <c r="AA31" s="71">
        <v>31</v>
      </c>
      <c r="AB31" s="71"/>
      <c r="AC31" s="72"/>
      <c r="AD31" s="78" t="s">
        <v>409</v>
      </c>
      <c r="AE31" s="98" t="s">
        <v>438</v>
      </c>
      <c r="AF31" s="2"/>
      <c r="AI31" s="3"/>
      <c r="AJ31" s="3"/>
    </row>
    <row r="32" spans="1:36" x14ac:dyDescent="0.25">
      <c r="A32" s="64" t="s">
        <v>209</v>
      </c>
      <c r="B32" s="65"/>
      <c r="C32" s="65"/>
      <c r="D32" s="66"/>
      <c r="E32" s="68"/>
      <c r="F32" s="96" t="s">
        <v>326</v>
      </c>
      <c r="G32" s="65"/>
      <c r="H32" s="69"/>
      <c r="I32" s="70"/>
      <c r="J32" s="70"/>
      <c r="K32" s="69" t="s">
        <v>551</v>
      </c>
      <c r="L32" s="73"/>
      <c r="M32" s="74">
        <v>4765.1455078125</v>
      </c>
      <c r="N32" s="74">
        <v>170.31924438476562</v>
      </c>
      <c r="O32" s="75"/>
      <c r="P32" s="76"/>
      <c r="Q32" s="76"/>
      <c r="R32" s="82"/>
      <c r="S32" s="49">
        <v>0</v>
      </c>
      <c r="T32" s="49">
        <v>1</v>
      </c>
      <c r="U32" s="50">
        <v>0</v>
      </c>
      <c r="V32" s="50">
        <v>0.14285700000000001</v>
      </c>
      <c r="W32" s="50">
        <v>0</v>
      </c>
      <c r="X32" s="50">
        <v>0.59523499999999996</v>
      </c>
      <c r="Y32" s="50">
        <v>0</v>
      </c>
      <c r="Z32" s="50">
        <v>0</v>
      </c>
      <c r="AA32" s="71">
        <v>32</v>
      </c>
      <c r="AB32" s="71"/>
      <c r="AC32" s="72"/>
      <c r="AD32" s="78" t="s">
        <v>409</v>
      </c>
      <c r="AE32" s="98" t="s">
        <v>439</v>
      </c>
      <c r="AF32" s="2"/>
      <c r="AI32" s="3"/>
      <c r="AJ32" s="3"/>
    </row>
    <row r="33" spans="1:36" x14ac:dyDescent="0.25">
      <c r="A33" s="64" t="s">
        <v>265</v>
      </c>
      <c r="B33" s="65"/>
      <c r="C33" s="65"/>
      <c r="D33" s="66"/>
      <c r="E33" s="68"/>
      <c r="F33" s="96" t="s">
        <v>327</v>
      </c>
      <c r="G33" s="65"/>
      <c r="H33" s="69"/>
      <c r="I33" s="70"/>
      <c r="J33" s="70"/>
      <c r="K33" s="69" t="s">
        <v>552</v>
      </c>
      <c r="L33" s="73"/>
      <c r="M33" s="74">
        <v>4531.52783203125</v>
      </c>
      <c r="N33" s="74">
        <v>170.31924438476562</v>
      </c>
      <c r="O33" s="75"/>
      <c r="P33" s="76"/>
      <c r="Q33" s="76"/>
      <c r="R33" s="82"/>
      <c r="S33" s="49">
        <v>5</v>
      </c>
      <c r="T33" s="49">
        <v>4</v>
      </c>
      <c r="U33" s="50">
        <v>12</v>
      </c>
      <c r="V33" s="50">
        <v>0.25</v>
      </c>
      <c r="W33" s="50">
        <v>0</v>
      </c>
      <c r="X33" s="50">
        <v>2.6190340000000001</v>
      </c>
      <c r="Y33" s="50">
        <v>0</v>
      </c>
      <c r="Z33" s="50">
        <v>0.75</v>
      </c>
      <c r="AA33" s="71">
        <v>33</v>
      </c>
      <c r="AB33" s="71"/>
      <c r="AC33" s="72"/>
      <c r="AD33" s="78" t="s">
        <v>409</v>
      </c>
      <c r="AE33" s="98" t="s">
        <v>440</v>
      </c>
      <c r="AF33" s="2"/>
      <c r="AI33" s="3"/>
      <c r="AJ33" s="3"/>
    </row>
    <row r="34" spans="1:36" x14ac:dyDescent="0.25">
      <c r="A34" s="64" t="s">
        <v>210</v>
      </c>
      <c r="B34" s="65"/>
      <c r="C34" s="65"/>
      <c r="D34" s="66"/>
      <c r="E34" s="68"/>
      <c r="F34" s="96" t="s">
        <v>328</v>
      </c>
      <c r="G34" s="65"/>
      <c r="H34" s="69"/>
      <c r="I34" s="70"/>
      <c r="J34" s="70"/>
      <c r="K34" s="69" t="s">
        <v>553</v>
      </c>
      <c r="L34" s="73"/>
      <c r="M34" s="74">
        <v>4299.38330078125</v>
      </c>
      <c r="N34" s="74">
        <v>181.81495666503906</v>
      </c>
      <c r="O34" s="75"/>
      <c r="P34" s="76"/>
      <c r="Q34" s="76"/>
      <c r="R34" s="82"/>
      <c r="S34" s="49">
        <v>1</v>
      </c>
      <c r="T34" s="49">
        <v>1</v>
      </c>
      <c r="U34" s="50">
        <v>0</v>
      </c>
      <c r="V34" s="50">
        <v>0</v>
      </c>
      <c r="W34" s="50">
        <v>0</v>
      </c>
      <c r="X34" s="50">
        <v>0.99999499999999997</v>
      </c>
      <c r="Y34" s="50">
        <v>0</v>
      </c>
      <c r="Z34" s="50" t="s">
        <v>637</v>
      </c>
      <c r="AA34" s="71">
        <v>34</v>
      </c>
      <c r="AB34" s="71"/>
      <c r="AC34" s="72"/>
      <c r="AD34" s="78" t="s">
        <v>409</v>
      </c>
      <c r="AE34" s="98" t="s">
        <v>441</v>
      </c>
      <c r="AF34" s="2"/>
      <c r="AI34" s="3"/>
      <c r="AJ34" s="3"/>
    </row>
    <row r="35" spans="1:36" x14ac:dyDescent="0.25">
      <c r="A35" s="64" t="s">
        <v>211</v>
      </c>
      <c r="B35" s="65"/>
      <c r="C35" s="65"/>
      <c r="D35" s="66"/>
      <c r="E35" s="68"/>
      <c r="F35" s="96" t="s">
        <v>329</v>
      </c>
      <c r="G35" s="65"/>
      <c r="H35" s="69"/>
      <c r="I35" s="70"/>
      <c r="J35" s="70"/>
      <c r="K35" s="69" t="s">
        <v>554</v>
      </c>
      <c r="L35" s="73"/>
      <c r="M35" s="74">
        <v>4069.441162109375</v>
      </c>
      <c r="N35" s="74">
        <v>235.29109191894531</v>
      </c>
      <c r="O35" s="75"/>
      <c r="P35" s="76"/>
      <c r="Q35" s="76"/>
      <c r="R35" s="82"/>
      <c r="S35" s="49">
        <v>1</v>
      </c>
      <c r="T35" s="49">
        <v>1</v>
      </c>
      <c r="U35" s="50">
        <v>0</v>
      </c>
      <c r="V35" s="50">
        <v>0</v>
      </c>
      <c r="W35" s="50">
        <v>0</v>
      </c>
      <c r="X35" s="50">
        <v>0.99999499999999997</v>
      </c>
      <c r="Y35" s="50">
        <v>0</v>
      </c>
      <c r="Z35" s="50" t="s">
        <v>637</v>
      </c>
      <c r="AA35" s="71">
        <v>35</v>
      </c>
      <c r="AB35" s="71"/>
      <c r="AC35" s="72"/>
      <c r="AD35" s="78" t="s">
        <v>409</v>
      </c>
      <c r="AE35" s="98" t="s">
        <v>442</v>
      </c>
      <c r="AF35" s="2"/>
      <c r="AI35" s="3"/>
      <c r="AJ35" s="3"/>
    </row>
    <row r="36" spans="1:36" x14ac:dyDescent="0.25">
      <c r="A36" s="64" t="s">
        <v>212</v>
      </c>
      <c r="B36" s="65"/>
      <c r="C36" s="65"/>
      <c r="D36" s="66"/>
      <c r="E36" s="68"/>
      <c r="F36" s="96" t="s">
        <v>330</v>
      </c>
      <c r="G36" s="65"/>
      <c r="H36" s="69"/>
      <c r="I36" s="70"/>
      <c r="J36" s="70"/>
      <c r="K36" s="69" t="s">
        <v>555</v>
      </c>
      <c r="L36" s="73"/>
      <c r="M36" s="74">
        <v>3842.425537109375</v>
      </c>
      <c r="N36" s="74">
        <v>303.7572021484375</v>
      </c>
      <c r="O36" s="75"/>
      <c r="P36" s="76"/>
      <c r="Q36" s="76"/>
      <c r="R36" s="82"/>
      <c r="S36" s="49">
        <v>1</v>
      </c>
      <c r="T36" s="49">
        <v>1</v>
      </c>
      <c r="U36" s="50">
        <v>0</v>
      </c>
      <c r="V36" s="50">
        <v>0</v>
      </c>
      <c r="W36" s="50">
        <v>0</v>
      </c>
      <c r="X36" s="50">
        <v>0.99999499999999997</v>
      </c>
      <c r="Y36" s="50">
        <v>0</v>
      </c>
      <c r="Z36" s="50" t="s">
        <v>637</v>
      </c>
      <c r="AA36" s="71">
        <v>36</v>
      </c>
      <c r="AB36" s="71"/>
      <c r="AC36" s="72"/>
      <c r="AD36" s="78" t="s">
        <v>409</v>
      </c>
      <c r="AE36" s="98" t="s">
        <v>443</v>
      </c>
      <c r="AF36" s="2"/>
      <c r="AI36" s="3"/>
      <c r="AJ36" s="3"/>
    </row>
    <row r="37" spans="1:36" x14ac:dyDescent="0.25">
      <c r="A37" s="64" t="s">
        <v>213</v>
      </c>
      <c r="B37" s="65"/>
      <c r="C37" s="65"/>
      <c r="D37" s="66"/>
      <c r="E37" s="68"/>
      <c r="F37" s="96" t="s">
        <v>331</v>
      </c>
      <c r="G37" s="65"/>
      <c r="H37" s="69"/>
      <c r="I37" s="70"/>
      <c r="J37" s="70"/>
      <c r="K37" s="69" t="s">
        <v>556</v>
      </c>
      <c r="L37" s="73"/>
      <c r="M37" s="74">
        <v>3619.05029296875</v>
      </c>
      <c r="N37" s="74">
        <v>386.99761962890625</v>
      </c>
      <c r="O37" s="75"/>
      <c r="P37" s="76"/>
      <c r="Q37" s="76"/>
      <c r="R37" s="82"/>
      <c r="S37" s="49">
        <v>1</v>
      </c>
      <c r="T37" s="49">
        <v>1</v>
      </c>
      <c r="U37" s="50">
        <v>0</v>
      </c>
      <c r="V37" s="50">
        <v>0</v>
      </c>
      <c r="W37" s="50">
        <v>0</v>
      </c>
      <c r="X37" s="50">
        <v>0.99999499999999997</v>
      </c>
      <c r="Y37" s="50">
        <v>0</v>
      </c>
      <c r="Z37" s="50" t="s">
        <v>637</v>
      </c>
      <c r="AA37" s="71">
        <v>37</v>
      </c>
      <c r="AB37" s="71"/>
      <c r="AC37" s="72"/>
      <c r="AD37" s="78" t="s">
        <v>409</v>
      </c>
      <c r="AE37" s="98" t="s">
        <v>444</v>
      </c>
      <c r="AF37" s="2"/>
      <c r="AI37" s="3"/>
      <c r="AJ37" s="3"/>
    </row>
    <row r="38" spans="1:36" x14ac:dyDescent="0.25">
      <c r="A38" s="64" t="s">
        <v>214</v>
      </c>
      <c r="B38" s="65"/>
      <c r="C38" s="65"/>
      <c r="D38" s="66"/>
      <c r="E38" s="68"/>
      <c r="F38" s="96" t="s">
        <v>332</v>
      </c>
      <c r="G38" s="65"/>
      <c r="H38" s="69"/>
      <c r="I38" s="70"/>
      <c r="J38" s="70"/>
      <c r="K38" s="69" t="s">
        <v>557</v>
      </c>
      <c r="L38" s="73"/>
      <c r="M38" s="74">
        <v>3400.0185546875</v>
      </c>
      <c r="N38" s="74">
        <v>484.75079345703125</v>
      </c>
      <c r="O38" s="75"/>
      <c r="P38" s="76"/>
      <c r="Q38" s="76"/>
      <c r="R38" s="82"/>
      <c r="S38" s="49">
        <v>0</v>
      </c>
      <c r="T38" s="49">
        <v>1</v>
      </c>
      <c r="U38" s="50">
        <v>0</v>
      </c>
      <c r="V38" s="50">
        <v>0.33333299999999999</v>
      </c>
      <c r="W38" s="50">
        <v>0</v>
      </c>
      <c r="X38" s="50">
        <v>0.63829499999999995</v>
      </c>
      <c r="Y38" s="50">
        <v>0</v>
      </c>
      <c r="Z38" s="50">
        <v>0</v>
      </c>
      <c r="AA38" s="71">
        <v>38</v>
      </c>
      <c r="AB38" s="71"/>
      <c r="AC38" s="72"/>
      <c r="AD38" s="78" t="s">
        <v>409</v>
      </c>
      <c r="AE38" s="98" t="s">
        <v>445</v>
      </c>
      <c r="AF38" s="2"/>
      <c r="AI38" s="3"/>
      <c r="AJ38" s="3"/>
    </row>
    <row r="39" spans="1:36" x14ac:dyDescent="0.25">
      <c r="A39" s="64" t="s">
        <v>278</v>
      </c>
      <c r="B39" s="65"/>
      <c r="C39" s="65"/>
      <c r="D39" s="66"/>
      <c r="E39" s="68"/>
      <c r="F39" s="96" t="s">
        <v>333</v>
      </c>
      <c r="G39" s="65"/>
      <c r="H39" s="69"/>
      <c r="I39" s="70"/>
      <c r="J39" s="70"/>
      <c r="K39" s="69" t="s">
        <v>558</v>
      </c>
      <c r="L39" s="73"/>
      <c r="M39" s="74">
        <v>3186.01953125</v>
      </c>
      <c r="N39" s="74">
        <v>596.70928955078125</v>
      </c>
      <c r="O39" s="75"/>
      <c r="P39" s="76"/>
      <c r="Q39" s="76"/>
      <c r="R39" s="82"/>
      <c r="S39" s="49">
        <v>3</v>
      </c>
      <c r="T39" s="49">
        <v>2</v>
      </c>
      <c r="U39" s="50">
        <v>2</v>
      </c>
      <c r="V39" s="50">
        <v>0.5</v>
      </c>
      <c r="W39" s="50">
        <v>0</v>
      </c>
      <c r="X39" s="50">
        <v>1.723395</v>
      </c>
      <c r="Y39" s="50">
        <v>0</v>
      </c>
      <c r="Z39" s="50">
        <v>0.5</v>
      </c>
      <c r="AA39" s="71">
        <v>39</v>
      </c>
      <c r="AB39" s="71"/>
      <c r="AC39" s="72"/>
      <c r="AD39" s="78" t="s">
        <v>409</v>
      </c>
      <c r="AE39" s="98" t="s">
        <v>446</v>
      </c>
      <c r="AF39" s="2"/>
      <c r="AI39" s="3"/>
      <c r="AJ39" s="3"/>
    </row>
    <row r="40" spans="1:36" x14ac:dyDescent="0.25">
      <c r="A40" s="64" t="s">
        <v>215</v>
      </c>
      <c r="B40" s="65"/>
      <c r="C40" s="65"/>
      <c r="D40" s="66"/>
      <c r="E40" s="68"/>
      <c r="F40" s="96" t="s">
        <v>334</v>
      </c>
      <c r="G40" s="65"/>
      <c r="H40" s="69"/>
      <c r="I40" s="70"/>
      <c r="J40" s="70"/>
      <c r="K40" s="69" t="s">
        <v>559</v>
      </c>
      <c r="L40" s="73"/>
      <c r="M40" s="74">
        <v>2977.726318359375</v>
      </c>
      <c r="N40" s="74">
        <v>722.52032470703125</v>
      </c>
      <c r="O40" s="75"/>
      <c r="P40" s="76"/>
      <c r="Q40" s="76"/>
      <c r="R40" s="82"/>
      <c r="S40" s="49">
        <v>1</v>
      </c>
      <c r="T40" s="49">
        <v>1</v>
      </c>
      <c r="U40" s="50">
        <v>0</v>
      </c>
      <c r="V40" s="50">
        <v>0</v>
      </c>
      <c r="W40" s="50">
        <v>0</v>
      </c>
      <c r="X40" s="50">
        <v>0.99999499999999997</v>
      </c>
      <c r="Y40" s="50">
        <v>0</v>
      </c>
      <c r="Z40" s="50" t="s">
        <v>637</v>
      </c>
      <c r="AA40" s="71">
        <v>40</v>
      </c>
      <c r="AB40" s="71"/>
      <c r="AC40" s="72"/>
      <c r="AD40" s="78" t="s">
        <v>409</v>
      </c>
      <c r="AE40" s="98" t="s">
        <v>447</v>
      </c>
      <c r="AF40" s="2"/>
      <c r="AI40" s="3"/>
      <c r="AJ40" s="3"/>
    </row>
    <row r="41" spans="1:36" x14ac:dyDescent="0.25">
      <c r="A41" s="64" t="s">
        <v>216</v>
      </c>
      <c r="B41" s="65"/>
      <c r="C41" s="65"/>
      <c r="D41" s="66"/>
      <c r="E41" s="68"/>
      <c r="F41" s="96" t="s">
        <v>335</v>
      </c>
      <c r="G41" s="65"/>
      <c r="H41" s="69"/>
      <c r="I41" s="70"/>
      <c r="J41" s="70"/>
      <c r="K41" s="69" t="s">
        <v>560</v>
      </c>
      <c r="L41" s="73"/>
      <c r="M41" s="74">
        <v>2775.794189453125</v>
      </c>
      <c r="N41" s="74">
        <v>861.78814697265625</v>
      </c>
      <c r="O41" s="75"/>
      <c r="P41" s="76"/>
      <c r="Q41" s="76"/>
      <c r="R41" s="82"/>
      <c r="S41" s="49">
        <v>1</v>
      </c>
      <c r="T41" s="49">
        <v>1</v>
      </c>
      <c r="U41" s="50">
        <v>0</v>
      </c>
      <c r="V41" s="50">
        <v>0</v>
      </c>
      <c r="W41" s="50">
        <v>0</v>
      </c>
      <c r="X41" s="50">
        <v>0.99999499999999997</v>
      </c>
      <c r="Y41" s="50">
        <v>0</v>
      </c>
      <c r="Z41" s="50" t="s">
        <v>637</v>
      </c>
      <c r="AA41" s="71">
        <v>41</v>
      </c>
      <c r="AB41" s="71"/>
      <c r="AC41" s="72"/>
      <c r="AD41" s="78" t="s">
        <v>409</v>
      </c>
      <c r="AE41" s="98" t="s">
        <v>448</v>
      </c>
      <c r="AF41" s="2"/>
      <c r="AI41" s="3"/>
      <c r="AJ41" s="3"/>
    </row>
    <row r="42" spans="1:36" x14ac:dyDescent="0.25">
      <c r="A42" s="64" t="s">
        <v>217</v>
      </c>
      <c r="B42" s="65"/>
      <c r="C42" s="65"/>
      <c r="D42" s="66"/>
      <c r="E42" s="68"/>
      <c r="F42" s="96" t="s">
        <v>336</v>
      </c>
      <c r="G42" s="65"/>
      <c r="H42" s="69"/>
      <c r="I42" s="70"/>
      <c r="J42" s="70"/>
      <c r="K42" s="69" t="s">
        <v>561</v>
      </c>
      <c r="L42" s="73"/>
      <c r="M42" s="74">
        <v>2580.858642578125</v>
      </c>
      <c r="N42" s="74">
        <v>1014.0745849609375</v>
      </c>
      <c r="O42" s="75"/>
      <c r="P42" s="76"/>
      <c r="Q42" s="76"/>
      <c r="R42" s="82"/>
      <c r="S42" s="49">
        <v>1</v>
      </c>
      <c r="T42" s="49">
        <v>1</v>
      </c>
      <c r="U42" s="50">
        <v>0</v>
      </c>
      <c r="V42" s="50">
        <v>0</v>
      </c>
      <c r="W42" s="50">
        <v>0</v>
      </c>
      <c r="X42" s="50">
        <v>0.99999499999999997</v>
      </c>
      <c r="Y42" s="50">
        <v>0</v>
      </c>
      <c r="Z42" s="50" t="s">
        <v>637</v>
      </c>
      <c r="AA42" s="71">
        <v>42</v>
      </c>
      <c r="AB42" s="71"/>
      <c r="AC42" s="72"/>
      <c r="AD42" s="78" t="s">
        <v>409</v>
      </c>
      <c r="AE42" s="98" t="s">
        <v>449</v>
      </c>
      <c r="AF42" s="2"/>
      <c r="AI42" s="3"/>
      <c r="AJ42" s="3"/>
    </row>
    <row r="43" spans="1:36" x14ac:dyDescent="0.25">
      <c r="A43" s="64" t="s">
        <v>218</v>
      </c>
      <c r="B43" s="65"/>
      <c r="C43" s="65"/>
      <c r="D43" s="66"/>
      <c r="E43" s="68"/>
      <c r="F43" s="96" t="s">
        <v>337</v>
      </c>
      <c r="G43" s="65"/>
      <c r="H43" s="69"/>
      <c r="I43" s="70"/>
      <c r="J43" s="70"/>
      <c r="K43" s="69" t="s">
        <v>562</v>
      </c>
      <c r="L43" s="73"/>
      <c r="M43" s="74">
        <v>2393.533203125</v>
      </c>
      <c r="N43" s="74">
        <v>1178.9012451171875</v>
      </c>
      <c r="O43" s="75"/>
      <c r="P43" s="76"/>
      <c r="Q43" s="76"/>
      <c r="R43" s="82"/>
      <c r="S43" s="49">
        <v>1</v>
      </c>
      <c r="T43" s="49">
        <v>1</v>
      </c>
      <c r="U43" s="50">
        <v>0</v>
      </c>
      <c r="V43" s="50">
        <v>0</v>
      </c>
      <c r="W43" s="50">
        <v>0</v>
      </c>
      <c r="X43" s="50">
        <v>0.99999499999999997</v>
      </c>
      <c r="Y43" s="50">
        <v>0</v>
      </c>
      <c r="Z43" s="50" t="s">
        <v>637</v>
      </c>
      <c r="AA43" s="71">
        <v>43</v>
      </c>
      <c r="AB43" s="71"/>
      <c r="AC43" s="72"/>
      <c r="AD43" s="78" t="s">
        <v>409</v>
      </c>
      <c r="AE43" s="98" t="s">
        <v>450</v>
      </c>
      <c r="AF43" s="2"/>
      <c r="AI43" s="3"/>
      <c r="AJ43" s="3"/>
    </row>
    <row r="44" spans="1:36" x14ac:dyDescent="0.25">
      <c r="A44" s="64" t="s">
        <v>219</v>
      </c>
      <c r="B44" s="65"/>
      <c r="C44" s="65"/>
      <c r="D44" s="66"/>
      <c r="E44" s="68"/>
      <c r="F44" s="96" t="s">
        <v>338</v>
      </c>
      <c r="G44" s="65"/>
      <c r="H44" s="69"/>
      <c r="I44" s="70"/>
      <c r="J44" s="70"/>
      <c r="K44" s="69" t="s">
        <v>563</v>
      </c>
      <c r="L44" s="73"/>
      <c r="M44" s="74">
        <v>2214.406982421875</v>
      </c>
      <c r="N44" s="74">
        <v>1355.7484130859375</v>
      </c>
      <c r="O44" s="75"/>
      <c r="P44" s="76"/>
      <c r="Q44" s="76"/>
      <c r="R44" s="82"/>
      <c r="S44" s="49">
        <v>1</v>
      </c>
      <c r="T44" s="49">
        <v>1</v>
      </c>
      <c r="U44" s="50">
        <v>0</v>
      </c>
      <c r="V44" s="50">
        <v>0</v>
      </c>
      <c r="W44" s="50">
        <v>0</v>
      </c>
      <c r="X44" s="50">
        <v>0.99999499999999997</v>
      </c>
      <c r="Y44" s="50">
        <v>0</v>
      </c>
      <c r="Z44" s="50" t="s">
        <v>637</v>
      </c>
      <c r="AA44" s="71">
        <v>44</v>
      </c>
      <c r="AB44" s="71"/>
      <c r="AC44" s="72"/>
      <c r="AD44" s="78" t="s">
        <v>409</v>
      </c>
      <c r="AE44" s="98" t="s">
        <v>451</v>
      </c>
      <c r="AF44" s="2"/>
      <c r="AI44" s="3"/>
      <c r="AJ44" s="3"/>
    </row>
    <row r="45" spans="1:36" x14ac:dyDescent="0.25">
      <c r="A45" s="64" t="s">
        <v>220</v>
      </c>
      <c r="B45" s="65"/>
      <c r="C45" s="65"/>
      <c r="D45" s="66"/>
      <c r="E45" s="68"/>
      <c r="F45" s="96" t="s">
        <v>339</v>
      </c>
      <c r="G45" s="65"/>
      <c r="H45" s="69"/>
      <c r="I45" s="70"/>
      <c r="J45" s="70"/>
      <c r="K45" s="69" t="s">
        <v>564</v>
      </c>
      <c r="L45" s="73"/>
      <c r="M45" s="74">
        <v>2044.043701171875</v>
      </c>
      <c r="N45" s="74">
        <v>1544.060302734375</v>
      </c>
      <c r="O45" s="75"/>
      <c r="P45" s="76"/>
      <c r="Q45" s="76"/>
      <c r="R45" s="82"/>
      <c r="S45" s="49">
        <v>1</v>
      </c>
      <c r="T45" s="49">
        <v>1</v>
      </c>
      <c r="U45" s="50">
        <v>0</v>
      </c>
      <c r="V45" s="50">
        <v>0</v>
      </c>
      <c r="W45" s="50">
        <v>0</v>
      </c>
      <c r="X45" s="50">
        <v>0.99999499999999997</v>
      </c>
      <c r="Y45" s="50">
        <v>0</v>
      </c>
      <c r="Z45" s="50" t="s">
        <v>637</v>
      </c>
      <c r="AA45" s="71">
        <v>45</v>
      </c>
      <c r="AB45" s="71"/>
      <c r="AC45" s="72"/>
      <c r="AD45" s="78" t="s">
        <v>409</v>
      </c>
      <c r="AE45" s="98" t="s">
        <v>452</v>
      </c>
      <c r="AF45" s="2"/>
      <c r="AI45" s="3"/>
      <c r="AJ45" s="3"/>
    </row>
    <row r="46" spans="1:36" x14ac:dyDescent="0.25">
      <c r="A46" s="64" t="s">
        <v>221</v>
      </c>
      <c r="B46" s="65"/>
      <c r="C46" s="65"/>
      <c r="D46" s="66"/>
      <c r="E46" s="68"/>
      <c r="F46" s="96" t="s">
        <v>340</v>
      </c>
      <c r="G46" s="65"/>
      <c r="H46" s="69"/>
      <c r="I46" s="70"/>
      <c r="J46" s="70"/>
      <c r="K46" s="69" t="s">
        <v>565</v>
      </c>
      <c r="L46" s="73"/>
      <c r="M46" s="74">
        <v>1882.9793701171875</v>
      </c>
      <c r="N46" s="74">
        <v>1743.244384765625</v>
      </c>
      <c r="O46" s="75"/>
      <c r="P46" s="76"/>
      <c r="Q46" s="76"/>
      <c r="R46" s="82"/>
      <c r="S46" s="49">
        <v>1</v>
      </c>
      <c r="T46" s="49">
        <v>1</v>
      </c>
      <c r="U46" s="50">
        <v>0</v>
      </c>
      <c r="V46" s="50">
        <v>0</v>
      </c>
      <c r="W46" s="50">
        <v>0</v>
      </c>
      <c r="X46" s="50">
        <v>0.99999499999999997</v>
      </c>
      <c r="Y46" s="50">
        <v>0</v>
      </c>
      <c r="Z46" s="50" t="s">
        <v>637</v>
      </c>
      <c r="AA46" s="71">
        <v>46</v>
      </c>
      <c r="AB46" s="71"/>
      <c r="AC46" s="72"/>
      <c r="AD46" s="78" t="s">
        <v>409</v>
      </c>
      <c r="AE46" s="98" t="s">
        <v>453</v>
      </c>
      <c r="AF46" s="2"/>
      <c r="AI46" s="3"/>
      <c r="AJ46" s="3"/>
    </row>
    <row r="47" spans="1:36" x14ac:dyDescent="0.25">
      <c r="A47" s="64" t="s">
        <v>222</v>
      </c>
      <c r="B47" s="65"/>
      <c r="C47" s="65"/>
      <c r="D47" s="66"/>
      <c r="E47" s="68"/>
      <c r="F47" s="96" t="s">
        <v>341</v>
      </c>
      <c r="G47" s="65"/>
      <c r="H47" s="69"/>
      <c r="I47" s="70"/>
      <c r="J47" s="70"/>
      <c r="K47" s="69" t="s">
        <v>566</v>
      </c>
      <c r="L47" s="73"/>
      <c r="M47" s="74">
        <v>1731.720947265625</v>
      </c>
      <c r="N47" s="74">
        <v>1952.673828125</v>
      </c>
      <c r="O47" s="75"/>
      <c r="P47" s="76"/>
      <c r="Q47" s="76"/>
      <c r="R47" s="82"/>
      <c r="S47" s="49">
        <v>1</v>
      </c>
      <c r="T47" s="49">
        <v>1</v>
      </c>
      <c r="U47" s="50">
        <v>0</v>
      </c>
      <c r="V47" s="50">
        <v>0</v>
      </c>
      <c r="W47" s="50">
        <v>0</v>
      </c>
      <c r="X47" s="50">
        <v>0.99999499999999997</v>
      </c>
      <c r="Y47" s="50">
        <v>0</v>
      </c>
      <c r="Z47" s="50" t="s">
        <v>637</v>
      </c>
      <c r="AA47" s="71">
        <v>47</v>
      </c>
      <c r="AB47" s="71"/>
      <c r="AC47" s="72"/>
      <c r="AD47" s="78" t="s">
        <v>409</v>
      </c>
      <c r="AE47" s="98" t="s">
        <v>454</v>
      </c>
      <c r="AF47" s="2"/>
      <c r="AI47" s="3"/>
      <c r="AJ47" s="3"/>
    </row>
    <row r="48" spans="1:36" x14ac:dyDescent="0.25">
      <c r="A48" s="64" t="s">
        <v>223</v>
      </c>
      <c r="B48" s="65"/>
      <c r="C48" s="65"/>
      <c r="D48" s="66"/>
      <c r="E48" s="68"/>
      <c r="F48" s="96" t="s">
        <v>342</v>
      </c>
      <c r="G48" s="65"/>
      <c r="H48" s="69"/>
      <c r="I48" s="70"/>
      <c r="J48" s="70"/>
      <c r="K48" s="69" t="s">
        <v>567</v>
      </c>
      <c r="L48" s="73"/>
      <c r="M48" s="74">
        <v>1590.744140625</v>
      </c>
      <c r="N48" s="74">
        <v>2171.690185546875</v>
      </c>
      <c r="O48" s="75"/>
      <c r="P48" s="76"/>
      <c r="Q48" s="76"/>
      <c r="R48" s="82"/>
      <c r="S48" s="49">
        <v>1</v>
      </c>
      <c r="T48" s="49">
        <v>1</v>
      </c>
      <c r="U48" s="50">
        <v>0</v>
      </c>
      <c r="V48" s="50">
        <v>0</v>
      </c>
      <c r="W48" s="50">
        <v>0</v>
      </c>
      <c r="X48" s="50">
        <v>0.99999499999999997</v>
      </c>
      <c r="Y48" s="50">
        <v>0</v>
      </c>
      <c r="Z48" s="50" t="s">
        <v>637</v>
      </c>
      <c r="AA48" s="71">
        <v>48</v>
      </c>
      <c r="AB48" s="71"/>
      <c r="AC48" s="72"/>
      <c r="AD48" s="78" t="s">
        <v>409</v>
      </c>
      <c r="AE48" s="98" t="s">
        <v>455</v>
      </c>
      <c r="AF48" s="2"/>
      <c r="AI48" s="3"/>
      <c r="AJ48" s="3"/>
    </row>
    <row r="49" spans="1:36" x14ac:dyDescent="0.25">
      <c r="A49" s="64" t="s">
        <v>224</v>
      </c>
      <c r="B49" s="65"/>
      <c r="C49" s="65"/>
      <c r="D49" s="66"/>
      <c r="E49" s="68"/>
      <c r="F49" s="96" t="s">
        <v>343</v>
      </c>
      <c r="G49" s="65"/>
      <c r="H49" s="69"/>
      <c r="I49" s="70"/>
      <c r="J49" s="70"/>
      <c r="K49" s="69" t="s">
        <v>568</v>
      </c>
      <c r="L49" s="73"/>
      <c r="M49" s="74">
        <v>1460.4923095703125</v>
      </c>
      <c r="N49" s="74">
        <v>2399.603271484375</v>
      </c>
      <c r="O49" s="75"/>
      <c r="P49" s="76"/>
      <c r="Q49" s="76"/>
      <c r="R49" s="82"/>
      <c r="S49" s="49">
        <v>1</v>
      </c>
      <c r="T49" s="49">
        <v>1</v>
      </c>
      <c r="U49" s="50">
        <v>0</v>
      </c>
      <c r="V49" s="50">
        <v>0</v>
      </c>
      <c r="W49" s="50">
        <v>0</v>
      </c>
      <c r="X49" s="50">
        <v>0.99999499999999997</v>
      </c>
      <c r="Y49" s="50">
        <v>0</v>
      </c>
      <c r="Z49" s="50" t="s">
        <v>637</v>
      </c>
      <c r="AA49" s="71">
        <v>49</v>
      </c>
      <c r="AB49" s="71"/>
      <c r="AC49" s="72"/>
      <c r="AD49" s="78" t="s">
        <v>409</v>
      </c>
      <c r="AE49" s="98" t="s">
        <v>456</v>
      </c>
      <c r="AF49" s="2"/>
      <c r="AI49" s="3"/>
      <c r="AJ49" s="3"/>
    </row>
    <row r="50" spans="1:36" x14ac:dyDescent="0.25">
      <c r="A50" s="64" t="s">
        <v>225</v>
      </c>
      <c r="B50" s="65"/>
      <c r="C50" s="65"/>
      <c r="D50" s="66"/>
      <c r="E50" s="68"/>
      <c r="F50" s="96" t="s">
        <v>344</v>
      </c>
      <c r="G50" s="65"/>
      <c r="H50" s="69"/>
      <c r="I50" s="70"/>
      <c r="J50" s="70"/>
      <c r="K50" s="69" t="s">
        <v>569</v>
      </c>
      <c r="L50" s="73"/>
      <c r="M50" s="74">
        <v>1341.3756103515625</v>
      </c>
      <c r="N50" s="74">
        <v>2635.69677734375</v>
      </c>
      <c r="O50" s="75"/>
      <c r="P50" s="76"/>
      <c r="Q50" s="76"/>
      <c r="R50" s="82"/>
      <c r="S50" s="49">
        <v>1</v>
      </c>
      <c r="T50" s="49">
        <v>1</v>
      </c>
      <c r="U50" s="50">
        <v>0</v>
      </c>
      <c r="V50" s="50">
        <v>0</v>
      </c>
      <c r="W50" s="50">
        <v>0</v>
      </c>
      <c r="X50" s="50">
        <v>0.99999499999999997</v>
      </c>
      <c r="Y50" s="50">
        <v>0</v>
      </c>
      <c r="Z50" s="50" t="s">
        <v>637</v>
      </c>
      <c r="AA50" s="71">
        <v>50</v>
      </c>
      <c r="AB50" s="71"/>
      <c r="AC50" s="72"/>
      <c r="AD50" s="78" t="s">
        <v>409</v>
      </c>
      <c r="AE50" s="98" t="s">
        <v>457</v>
      </c>
      <c r="AF50" s="2"/>
      <c r="AI50" s="3"/>
      <c r="AJ50" s="3"/>
    </row>
    <row r="51" spans="1:36" x14ac:dyDescent="0.25">
      <c r="A51" s="64" t="s">
        <v>226</v>
      </c>
      <c r="B51" s="65"/>
      <c r="C51" s="65"/>
      <c r="D51" s="66"/>
      <c r="E51" s="68"/>
      <c r="F51" s="96" t="s">
        <v>345</v>
      </c>
      <c r="G51" s="65"/>
      <c r="H51" s="69"/>
      <c r="I51" s="70"/>
      <c r="J51" s="70"/>
      <c r="K51" s="69" t="s">
        <v>570</v>
      </c>
      <c r="L51" s="73"/>
      <c r="M51" s="74">
        <v>1233.768798828125</v>
      </c>
      <c r="N51" s="74">
        <v>2879.227294921875</v>
      </c>
      <c r="O51" s="75"/>
      <c r="P51" s="76"/>
      <c r="Q51" s="76"/>
      <c r="R51" s="82"/>
      <c r="S51" s="49">
        <v>1</v>
      </c>
      <c r="T51" s="49">
        <v>1</v>
      </c>
      <c r="U51" s="50">
        <v>0</v>
      </c>
      <c r="V51" s="50">
        <v>0</v>
      </c>
      <c r="W51" s="50">
        <v>0</v>
      </c>
      <c r="X51" s="50">
        <v>0.99999499999999997</v>
      </c>
      <c r="Y51" s="50">
        <v>0</v>
      </c>
      <c r="Z51" s="50" t="s">
        <v>637</v>
      </c>
      <c r="AA51" s="71">
        <v>51</v>
      </c>
      <c r="AB51" s="71"/>
      <c r="AC51" s="72"/>
      <c r="AD51" s="78" t="s">
        <v>409</v>
      </c>
      <c r="AE51" s="98" t="s">
        <v>458</v>
      </c>
      <c r="AF51" s="2"/>
      <c r="AI51" s="3"/>
      <c r="AJ51" s="3"/>
    </row>
    <row r="52" spans="1:36" x14ac:dyDescent="0.25">
      <c r="A52" s="64" t="s">
        <v>227</v>
      </c>
      <c r="B52" s="65"/>
      <c r="C52" s="65"/>
      <c r="D52" s="66"/>
      <c r="E52" s="68"/>
      <c r="F52" s="96" t="s">
        <v>346</v>
      </c>
      <c r="G52" s="65"/>
      <c r="H52" s="69"/>
      <c r="I52" s="70"/>
      <c r="J52" s="70"/>
      <c r="K52" s="69" t="s">
        <v>571</v>
      </c>
      <c r="L52" s="73"/>
      <c r="M52" s="74">
        <v>1138.0103759765625</v>
      </c>
      <c r="N52" s="74">
        <v>3129.429931640625</v>
      </c>
      <c r="O52" s="75"/>
      <c r="P52" s="76"/>
      <c r="Q52" s="76"/>
      <c r="R52" s="82"/>
      <c r="S52" s="49">
        <v>1</v>
      </c>
      <c r="T52" s="49">
        <v>1</v>
      </c>
      <c r="U52" s="50">
        <v>0</v>
      </c>
      <c r="V52" s="50">
        <v>0</v>
      </c>
      <c r="W52" s="50">
        <v>0</v>
      </c>
      <c r="X52" s="50">
        <v>0.99999499999999997</v>
      </c>
      <c r="Y52" s="50">
        <v>0</v>
      </c>
      <c r="Z52" s="50" t="s">
        <v>637</v>
      </c>
      <c r="AA52" s="71">
        <v>52</v>
      </c>
      <c r="AB52" s="71"/>
      <c r="AC52" s="72"/>
      <c r="AD52" s="78" t="s">
        <v>409</v>
      </c>
      <c r="AE52" s="98" t="s">
        <v>459</v>
      </c>
      <c r="AF52" s="2"/>
      <c r="AI52" s="3"/>
      <c r="AJ52" s="3"/>
    </row>
    <row r="53" spans="1:36" x14ac:dyDescent="0.25">
      <c r="A53" s="64" t="s">
        <v>228</v>
      </c>
      <c r="B53" s="65"/>
      <c r="C53" s="65"/>
      <c r="D53" s="66"/>
      <c r="E53" s="68"/>
      <c r="F53" s="96" t="s">
        <v>347</v>
      </c>
      <c r="G53" s="65"/>
      <c r="H53" s="69"/>
      <c r="I53" s="70"/>
      <c r="J53" s="70"/>
      <c r="K53" s="69" t="s">
        <v>572</v>
      </c>
      <c r="L53" s="73"/>
      <c r="M53" s="74">
        <v>1054.4014892578125</v>
      </c>
      <c r="N53" s="74">
        <v>3385.515625</v>
      </c>
      <c r="O53" s="75"/>
      <c r="P53" s="76"/>
      <c r="Q53" s="76"/>
      <c r="R53" s="82"/>
      <c r="S53" s="49">
        <v>1</v>
      </c>
      <c r="T53" s="49">
        <v>1</v>
      </c>
      <c r="U53" s="50">
        <v>0</v>
      </c>
      <c r="V53" s="50">
        <v>0</v>
      </c>
      <c r="W53" s="50">
        <v>0</v>
      </c>
      <c r="X53" s="50">
        <v>0.99999499999999997</v>
      </c>
      <c r="Y53" s="50">
        <v>0</v>
      </c>
      <c r="Z53" s="50" t="s">
        <v>637</v>
      </c>
      <c r="AA53" s="71">
        <v>53</v>
      </c>
      <c r="AB53" s="71"/>
      <c r="AC53" s="72"/>
      <c r="AD53" s="78" t="s">
        <v>409</v>
      </c>
      <c r="AE53" s="98" t="s">
        <v>460</v>
      </c>
      <c r="AF53" s="2"/>
      <c r="AI53" s="3"/>
      <c r="AJ53" s="3"/>
    </row>
    <row r="54" spans="1:36" x14ac:dyDescent="0.25">
      <c r="A54" s="64" t="s">
        <v>229</v>
      </c>
      <c r="B54" s="65"/>
      <c r="C54" s="65"/>
      <c r="D54" s="66"/>
      <c r="E54" s="68"/>
      <c r="F54" s="96" t="s">
        <v>348</v>
      </c>
      <c r="G54" s="65"/>
      <c r="H54" s="69"/>
      <c r="I54" s="70"/>
      <c r="J54" s="70"/>
      <c r="K54" s="69" t="s">
        <v>573</v>
      </c>
      <c r="L54" s="73"/>
      <c r="M54" s="74">
        <v>983.2054443359375</v>
      </c>
      <c r="N54" s="74">
        <v>3646.6796875</v>
      </c>
      <c r="O54" s="75"/>
      <c r="P54" s="76"/>
      <c r="Q54" s="76"/>
      <c r="R54" s="82"/>
      <c r="S54" s="49">
        <v>1</v>
      </c>
      <c r="T54" s="49">
        <v>1</v>
      </c>
      <c r="U54" s="50">
        <v>0</v>
      </c>
      <c r="V54" s="50">
        <v>0</v>
      </c>
      <c r="W54" s="50">
        <v>0</v>
      </c>
      <c r="X54" s="50">
        <v>0.99999499999999997</v>
      </c>
      <c r="Y54" s="50">
        <v>0</v>
      </c>
      <c r="Z54" s="50" t="s">
        <v>637</v>
      </c>
      <c r="AA54" s="71">
        <v>54</v>
      </c>
      <c r="AB54" s="71"/>
      <c r="AC54" s="72"/>
      <c r="AD54" s="78" t="s">
        <v>409</v>
      </c>
      <c r="AE54" s="98" t="s">
        <v>461</v>
      </c>
      <c r="AF54" s="2"/>
      <c r="AI54" s="3"/>
      <c r="AJ54" s="3"/>
    </row>
    <row r="55" spans="1:36" x14ac:dyDescent="0.25">
      <c r="A55" s="64" t="s">
        <v>230</v>
      </c>
      <c r="B55" s="65"/>
      <c r="C55" s="65"/>
      <c r="D55" s="66"/>
      <c r="E55" s="68"/>
      <c r="F55" s="96" t="s">
        <v>349</v>
      </c>
      <c r="G55" s="65"/>
      <c r="H55" s="69"/>
      <c r="I55" s="70"/>
      <c r="J55" s="70"/>
      <c r="K55" s="69" t="s">
        <v>574</v>
      </c>
      <c r="L55" s="73"/>
      <c r="M55" s="74">
        <v>924.6461181640625</v>
      </c>
      <c r="N55" s="74">
        <v>3912.1005859375</v>
      </c>
      <c r="O55" s="75"/>
      <c r="P55" s="76"/>
      <c r="Q55" s="76"/>
      <c r="R55" s="82"/>
      <c r="S55" s="49">
        <v>1</v>
      </c>
      <c r="T55" s="49">
        <v>1</v>
      </c>
      <c r="U55" s="50">
        <v>0</v>
      </c>
      <c r="V55" s="50">
        <v>0</v>
      </c>
      <c r="W55" s="50">
        <v>0</v>
      </c>
      <c r="X55" s="50">
        <v>0.99999499999999997</v>
      </c>
      <c r="Y55" s="50">
        <v>0</v>
      </c>
      <c r="Z55" s="50" t="s">
        <v>637</v>
      </c>
      <c r="AA55" s="71">
        <v>55</v>
      </c>
      <c r="AB55" s="71"/>
      <c r="AC55" s="72"/>
      <c r="AD55" s="78" t="s">
        <v>409</v>
      </c>
      <c r="AE55" s="98" t="s">
        <v>462</v>
      </c>
      <c r="AF55" s="2"/>
      <c r="AI55" s="3"/>
      <c r="AJ55" s="3"/>
    </row>
    <row r="56" spans="1:36" x14ac:dyDescent="0.25">
      <c r="A56" s="64" t="s">
        <v>231</v>
      </c>
      <c r="B56" s="65"/>
      <c r="C56" s="65"/>
      <c r="D56" s="66"/>
      <c r="E56" s="68"/>
      <c r="F56" s="96" t="s">
        <v>350</v>
      </c>
      <c r="G56" s="65"/>
      <c r="H56" s="69"/>
      <c r="I56" s="70"/>
      <c r="J56" s="70"/>
      <c r="K56" s="69" t="s">
        <v>575</v>
      </c>
      <c r="L56" s="73"/>
      <c r="M56" s="74">
        <v>878.9078369140625</v>
      </c>
      <c r="N56" s="74">
        <v>4180.94287109375</v>
      </c>
      <c r="O56" s="75"/>
      <c r="P56" s="76"/>
      <c r="Q56" s="76"/>
      <c r="R56" s="82"/>
      <c r="S56" s="49">
        <v>1</v>
      </c>
      <c r="T56" s="49">
        <v>1</v>
      </c>
      <c r="U56" s="50">
        <v>0</v>
      </c>
      <c r="V56" s="50">
        <v>0</v>
      </c>
      <c r="W56" s="50">
        <v>0</v>
      </c>
      <c r="X56" s="50">
        <v>0.99999499999999997</v>
      </c>
      <c r="Y56" s="50">
        <v>0</v>
      </c>
      <c r="Z56" s="50" t="s">
        <v>637</v>
      </c>
      <c r="AA56" s="71">
        <v>56</v>
      </c>
      <c r="AB56" s="71"/>
      <c r="AC56" s="72"/>
      <c r="AD56" s="78" t="s">
        <v>409</v>
      </c>
      <c r="AE56" s="98" t="s">
        <v>463</v>
      </c>
      <c r="AF56" s="2"/>
      <c r="AI56" s="3"/>
      <c r="AJ56" s="3"/>
    </row>
    <row r="57" spans="1:36" x14ac:dyDescent="0.25">
      <c r="A57" s="64" t="s">
        <v>232</v>
      </c>
      <c r="B57" s="65"/>
      <c r="C57" s="65"/>
      <c r="D57" s="66"/>
      <c r="E57" s="68"/>
      <c r="F57" s="96" t="s">
        <v>351</v>
      </c>
      <c r="G57" s="65"/>
      <c r="H57" s="69"/>
      <c r="I57" s="70"/>
      <c r="J57" s="70"/>
      <c r="K57" s="69" t="s">
        <v>576</v>
      </c>
      <c r="L57" s="73"/>
      <c r="M57" s="74">
        <v>846.13446044921875</v>
      </c>
      <c r="N57" s="74">
        <v>4452.35986328125</v>
      </c>
      <c r="O57" s="75"/>
      <c r="P57" s="76"/>
      <c r="Q57" s="76"/>
      <c r="R57" s="82"/>
      <c r="S57" s="49">
        <v>1</v>
      </c>
      <c r="T57" s="49">
        <v>1</v>
      </c>
      <c r="U57" s="50">
        <v>0</v>
      </c>
      <c r="V57" s="50">
        <v>0</v>
      </c>
      <c r="W57" s="50">
        <v>0</v>
      </c>
      <c r="X57" s="50">
        <v>0.99999499999999997</v>
      </c>
      <c r="Y57" s="50">
        <v>0</v>
      </c>
      <c r="Z57" s="50" t="s">
        <v>637</v>
      </c>
      <c r="AA57" s="71">
        <v>57</v>
      </c>
      <c r="AB57" s="71"/>
      <c r="AC57" s="72"/>
      <c r="AD57" s="78" t="s">
        <v>409</v>
      </c>
      <c r="AE57" s="98" t="s">
        <v>464</v>
      </c>
      <c r="AF57" s="2"/>
      <c r="AI57" s="3"/>
      <c r="AJ57" s="3"/>
    </row>
    <row r="58" spans="1:36" x14ac:dyDescent="0.25">
      <c r="A58" s="64" t="s">
        <v>233</v>
      </c>
      <c r="B58" s="65"/>
      <c r="C58" s="65"/>
      <c r="D58" s="66"/>
      <c r="E58" s="68"/>
      <c r="F58" s="96" t="s">
        <v>352</v>
      </c>
      <c r="G58" s="65"/>
      <c r="H58" s="69"/>
      <c r="I58" s="70"/>
      <c r="J58" s="70"/>
      <c r="K58" s="69" t="s">
        <v>577</v>
      </c>
      <c r="L58" s="73"/>
      <c r="M58" s="74">
        <v>826.42901611328125</v>
      </c>
      <c r="N58" s="74">
        <v>4725.4990234375</v>
      </c>
      <c r="O58" s="75"/>
      <c r="P58" s="76"/>
      <c r="Q58" s="76"/>
      <c r="R58" s="82"/>
      <c r="S58" s="49">
        <v>1</v>
      </c>
      <c r="T58" s="49">
        <v>3</v>
      </c>
      <c r="U58" s="50">
        <v>0</v>
      </c>
      <c r="V58" s="50">
        <v>1.3158E-2</v>
      </c>
      <c r="W58" s="50">
        <v>0</v>
      </c>
      <c r="X58" s="50">
        <v>0.76497099999999996</v>
      </c>
      <c r="Y58" s="50">
        <v>1</v>
      </c>
      <c r="Z58" s="50">
        <v>0</v>
      </c>
      <c r="AA58" s="71">
        <v>58</v>
      </c>
      <c r="AB58" s="71"/>
      <c r="AC58" s="72"/>
      <c r="AD58" s="78" t="s">
        <v>409</v>
      </c>
      <c r="AE58" s="98" t="s">
        <v>465</v>
      </c>
      <c r="AF58" s="2"/>
      <c r="AI58" s="3"/>
      <c r="AJ58" s="3"/>
    </row>
    <row r="59" spans="1:36" x14ac:dyDescent="0.25">
      <c r="A59" s="64" t="s">
        <v>256</v>
      </c>
      <c r="B59" s="65"/>
      <c r="C59" s="65"/>
      <c r="D59" s="66"/>
      <c r="E59" s="68"/>
      <c r="F59" s="96" t="s">
        <v>353</v>
      </c>
      <c r="G59" s="65"/>
      <c r="H59" s="69"/>
      <c r="I59" s="70"/>
      <c r="J59" s="70"/>
      <c r="K59" s="69" t="s">
        <v>578</v>
      </c>
      <c r="L59" s="73"/>
      <c r="M59" s="74">
        <v>819.85369873046875</v>
      </c>
      <c r="N59" s="74">
        <v>4999.5</v>
      </c>
      <c r="O59" s="75"/>
      <c r="P59" s="76"/>
      <c r="Q59" s="76"/>
      <c r="R59" s="82"/>
      <c r="S59" s="49">
        <v>6</v>
      </c>
      <c r="T59" s="49">
        <v>3</v>
      </c>
      <c r="U59" s="50">
        <v>13.6</v>
      </c>
      <c r="V59" s="50">
        <v>1.4925000000000001E-2</v>
      </c>
      <c r="W59" s="50">
        <v>0</v>
      </c>
      <c r="X59" s="50">
        <v>1.397192</v>
      </c>
      <c r="Y59" s="50">
        <v>0.3</v>
      </c>
      <c r="Z59" s="50">
        <v>0.4</v>
      </c>
      <c r="AA59" s="71">
        <v>59</v>
      </c>
      <c r="AB59" s="71"/>
      <c r="AC59" s="72"/>
      <c r="AD59" s="78" t="s">
        <v>409</v>
      </c>
      <c r="AE59" s="98" t="s">
        <v>466</v>
      </c>
      <c r="AF59" s="2"/>
      <c r="AI59" s="3"/>
      <c r="AJ59" s="3"/>
    </row>
    <row r="60" spans="1:36" x14ac:dyDescent="0.25">
      <c r="A60" s="64" t="s">
        <v>257</v>
      </c>
      <c r="B60" s="65"/>
      <c r="C60" s="65"/>
      <c r="D60" s="66"/>
      <c r="E60" s="68"/>
      <c r="F60" s="96" t="s">
        <v>354</v>
      </c>
      <c r="G60" s="65"/>
      <c r="H60" s="69"/>
      <c r="I60" s="70"/>
      <c r="J60" s="70"/>
      <c r="K60" s="69" t="s">
        <v>579</v>
      </c>
      <c r="L60" s="73"/>
      <c r="M60" s="74">
        <v>826.42901611328125</v>
      </c>
      <c r="N60" s="74">
        <v>5273.5009765625</v>
      </c>
      <c r="O60" s="75"/>
      <c r="P60" s="76"/>
      <c r="Q60" s="76"/>
      <c r="R60" s="82"/>
      <c r="S60" s="49">
        <v>11</v>
      </c>
      <c r="T60" s="49">
        <v>3</v>
      </c>
      <c r="U60" s="50">
        <v>457.4</v>
      </c>
      <c r="V60" s="50">
        <v>1.9608E-2</v>
      </c>
      <c r="W60" s="50">
        <v>0</v>
      </c>
      <c r="X60" s="50">
        <v>2.592044</v>
      </c>
      <c r="Y60" s="50">
        <v>0.1</v>
      </c>
      <c r="Z60" s="50">
        <v>0.2</v>
      </c>
      <c r="AA60" s="71">
        <v>60</v>
      </c>
      <c r="AB60" s="71"/>
      <c r="AC60" s="72"/>
      <c r="AD60" s="78" t="s">
        <v>409</v>
      </c>
      <c r="AE60" s="98" t="s">
        <v>467</v>
      </c>
      <c r="AF60" s="2"/>
      <c r="AI60" s="3"/>
      <c r="AJ60" s="3"/>
    </row>
    <row r="61" spans="1:36" x14ac:dyDescent="0.25">
      <c r="A61" s="64" t="s">
        <v>234</v>
      </c>
      <c r="B61" s="65"/>
      <c r="C61" s="65"/>
      <c r="D61" s="66"/>
      <c r="E61" s="68"/>
      <c r="F61" s="96" t="s">
        <v>355</v>
      </c>
      <c r="G61" s="65"/>
      <c r="H61" s="69"/>
      <c r="I61" s="70"/>
      <c r="J61" s="70"/>
      <c r="K61" s="69" t="s">
        <v>580</v>
      </c>
      <c r="L61" s="73"/>
      <c r="M61" s="74">
        <v>846.13446044921875</v>
      </c>
      <c r="N61" s="74">
        <v>5546.64013671875</v>
      </c>
      <c r="O61" s="75"/>
      <c r="P61" s="76"/>
      <c r="Q61" s="76"/>
      <c r="R61" s="82"/>
      <c r="S61" s="49">
        <v>1</v>
      </c>
      <c r="T61" s="49">
        <v>2</v>
      </c>
      <c r="U61" s="50">
        <v>0</v>
      </c>
      <c r="V61" s="50">
        <v>1.1627999999999999E-2</v>
      </c>
      <c r="W61" s="50">
        <v>0</v>
      </c>
      <c r="X61" s="50">
        <v>0.66205199999999997</v>
      </c>
      <c r="Y61" s="50">
        <v>0</v>
      </c>
      <c r="Z61" s="50">
        <v>0</v>
      </c>
      <c r="AA61" s="71">
        <v>61</v>
      </c>
      <c r="AB61" s="71"/>
      <c r="AC61" s="72"/>
      <c r="AD61" s="78" t="s">
        <v>409</v>
      </c>
      <c r="AE61" s="98" t="s">
        <v>468</v>
      </c>
      <c r="AF61" s="2"/>
      <c r="AI61" s="3"/>
      <c r="AJ61" s="3"/>
    </row>
    <row r="62" spans="1:36" x14ac:dyDescent="0.25">
      <c r="A62" s="64" t="s">
        <v>236</v>
      </c>
      <c r="B62" s="65"/>
      <c r="C62" s="65"/>
      <c r="D62" s="66"/>
      <c r="E62" s="68"/>
      <c r="F62" s="96" t="s">
        <v>356</v>
      </c>
      <c r="G62" s="65"/>
      <c r="H62" s="69"/>
      <c r="I62" s="70"/>
      <c r="J62" s="70"/>
      <c r="K62" s="69" t="s">
        <v>581</v>
      </c>
      <c r="L62" s="73"/>
      <c r="M62" s="74">
        <v>878.9078369140625</v>
      </c>
      <c r="N62" s="74">
        <v>5818.05810546875</v>
      </c>
      <c r="O62" s="75"/>
      <c r="P62" s="76"/>
      <c r="Q62" s="76"/>
      <c r="R62" s="82"/>
      <c r="S62" s="49">
        <v>4</v>
      </c>
      <c r="T62" s="49">
        <v>5</v>
      </c>
      <c r="U62" s="50">
        <v>310</v>
      </c>
      <c r="V62" s="50">
        <v>1.6667000000000001E-2</v>
      </c>
      <c r="W62" s="50">
        <v>0</v>
      </c>
      <c r="X62" s="50">
        <v>1.6283300000000001</v>
      </c>
      <c r="Y62" s="50">
        <v>0.05</v>
      </c>
      <c r="Z62" s="50">
        <v>0.4</v>
      </c>
      <c r="AA62" s="71">
        <v>62</v>
      </c>
      <c r="AB62" s="71"/>
      <c r="AC62" s="72"/>
      <c r="AD62" s="78" t="s">
        <v>409</v>
      </c>
      <c r="AE62" s="98" t="s">
        <v>469</v>
      </c>
      <c r="AF62" s="2"/>
      <c r="AI62" s="3"/>
      <c r="AJ62" s="3"/>
    </row>
    <row r="63" spans="1:36" x14ac:dyDescent="0.25">
      <c r="A63" s="64" t="s">
        <v>235</v>
      </c>
      <c r="B63" s="65"/>
      <c r="C63" s="65"/>
      <c r="D63" s="66"/>
      <c r="E63" s="68"/>
      <c r="F63" s="96" t="s">
        <v>357</v>
      </c>
      <c r="G63" s="65"/>
      <c r="H63" s="69"/>
      <c r="I63" s="70"/>
      <c r="J63" s="70"/>
      <c r="K63" s="69" t="s">
        <v>582</v>
      </c>
      <c r="L63" s="73"/>
      <c r="M63" s="74">
        <v>924.6461181640625</v>
      </c>
      <c r="N63" s="74">
        <v>6086.8994140625</v>
      </c>
      <c r="O63" s="75"/>
      <c r="P63" s="76"/>
      <c r="Q63" s="76"/>
      <c r="R63" s="82"/>
      <c r="S63" s="49">
        <v>3</v>
      </c>
      <c r="T63" s="49">
        <v>1</v>
      </c>
      <c r="U63" s="50">
        <v>100</v>
      </c>
      <c r="V63" s="50">
        <v>1.2194999999999999E-2</v>
      </c>
      <c r="W63" s="50">
        <v>0</v>
      </c>
      <c r="X63" s="50">
        <v>0.94267299999999998</v>
      </c>
      <c r="Y63" s="50">
        <v>0</v>
      </c>
      <c r="Z63" s="50">
        <v>0</v>
      </c>
      <c r="AA63" s="71">
        <v>63</v>
      </c>
      <c r="AB63" s="71"/>
      <c r="AC63" s="72"/>
      <c r="AD63" s="78" t="s">
        <v>409</v>
      </c>
      <c r="AE63" s="98" t="s">
        <v>470</v>
      </c>
      <c r="AF63" s="2"/>
      <c r="AI63" s="3"/>
      <c r="AJ63" s="3"/>
    </row>
    <row r="64" spans="1:36" x14ac:dyDescent="0.25">
      <c r="A64" s="64" t="s">
        <v>237</v>
      </c>
      <c r="B64" s="65"/>
      <c r="C64" s="65"/>
      <c r="D64" s="66"/>
      <c r="E64" s="68"/>
      <c r="F64" s="96" t="s">
        <v>358</v>
      </c>
      <c r="G64" s="65"/>
      <c r="H64" s="69"/>
      <c r="I64" s="70"/>
      <c r="J64" s="70"/>
      <c r="K64" s="69" t="s">
        <v>583</v>
      </c>
      <c r="L64" s="73"/>
      <c r="M64" s="74">
        <v>983.2054443359375</v>
      </c>
      <c r="N64" s="74">
        <v>6352.3203125</v>
      </c>
      <c r="O64" s="75"/>
      <c r="P64" s="76"/>
      <c r="Q64" s="76"/>
      <c r="R64" s="82"/>
      <c r="S64" s="49">
        <v>2</v>
      </c>
      <c r="T64" s="49">
        <v>3</v>
      </c>
      <c r="U64" s="50">
        <v>52</v>
      </c>
      <c r="V64" s="50">
        <v>9.4339999999999997E-3</v>
      </c>
      <c r="W64" s="50">
        <v>0</v>
      </c>
      <c r="X64" s="50">
        <v>1.040834</v>
      </c>
      <c r="Y64" s="50">
        <v>0</v>
      </c>
      <c r="Z64" s="50">
        <v>0.5</v>
      </c>
      <c r="AA64" s="71">
        <v>64</v>
      </c>
      <c r="AB64" s="71"/>
      <c r="AC64" s="72"/>
      <c r="AD64" s="78" t="s">
        <v>409</v>
      </c>
      <c r="AE64" s="98" t="s">
        <v>471</v>
      </c>
      <c r="AF64" s="2"/>
      <c r="AI64" s="3"/>
      <c r="AJ64" s="3"/>
    </row>
    <row r="65" spans="1:36" x14ac:dyDescent="0.25">
      <c r="A65" s="64" t="s">
        <v>238</v>
      </c>
      <c r="B65" s="65"/>
      <c r="C65" s="65"/>
      <c r="D65" s="66"/>
      <c r="E65" s="68"/>
      <c r="F65" s="96" t="s">
        <v>359</v>
      </c>
      <c r="G65" s="65"/>
      <c r="H65" s="69"/>
      <c r="I65" s="70"/>
      <c r="J65" s="70"/>
      <c r="K65" s="69" t="s">
        <v>584</v>
      </c>
      <c r="L65" s="73"/>
      <c r="M65" s="74">
        <v>1054.4014892578125</v>
      </c>
      <c r="N65" s="74">
        <v>6613.484375</v>
      </c>
      <c r="O65" s="75"/>
      <c r="P65" s="76"/>
      <c r="Q65" s="76"/>
      <c r="R65" s="82"/>
      <c r="S65" s="49">
        <v>2</v>
      </c>
      <c r="T65" s="49">
        <v>2</v>
      </c>
      <c r="U65" s="50">
        <v>0</v>
      </c>
      <c r="V65" s="50">
        <v>7.5760000000000003E-3</v>
      </c>
      <c r="W65" s="50">
        <v>0</v>
      </c>
      <c r="X65" s="50">
        <v>0.77374399999999999</v>
      </c>
      <c r="Y65" s="50">
        <v>0</v>
      </c>
      <c r="Z65" s="50">
        <v>1</v>
      </c>
      <c r="AA65" s="71">
        <v>65</v>
      </c>
      <c r="AB65" s="71"/>
      <c r="AC65" s="72"/>
      <c r="AD65" s="78" t="s">
        <v>409</v>
      </c>
      <c r="AE65" s="98" t="s">
        <v>472</v>
      </c>
      <c r="AF65" s="2"/>
      <c r="AI65" s="3"/>
      <c r="AJ65" s="3"/>
    </row>
    <row r="66" spans="1:36" x14ac:dyDescent="0.25">
      <c r="A66" s="64" t="s">
        <v>239</v>
      </c>
      <c r="B66" s="65"/>
      <c r="C66" s="65"/>
      <c r="D66" s="66"/>
      <c r="E66" s="68"/>
      <c r="F66" s="96" t="s">
        <v>360</v>
      </c>
      <c r="G66" s="65"/>
      <c r="H66" s="69"/>
      <c r="I66" s="70"/>
      <c r="J66" s="70"/>
      <c r="K66" s="69" t="s">
        <v>585</v>
      </c>
      <c r="L66" s="73"/>
      <c r="M66" s="74">
        <v>1138.0103759765625</v>
      </c>
      <c r="N66" s="74">
        <v>6869.5703125</v>
      </c>
      <c r="O66" s="75"/>
      <c r="P66" s="76"/>
      <c r="Q66" s="76"/>
      <c r="R66" s="82"/>
      <c r="S66" s="49">
        <v>2</v>
      </c>
      <c r="T66" s="49">
        <v>2</v>
      </c>
      <c r="U66" s="50">
        <v>0</v>
      </c>
      <c r="V66" s="50">
        <v>9.2589999999999999E-3</v>
      </c>
      <c r="W66" s="50">
        <v>0</v>
      </c>
      <c r="X66" s="50">
        <v>0.73118300000000003</v>
      </c>
      <c r="Y66" s="50">
        <v>0</v>
      </c>
      <c r="Z66" s="50">
        <v>1</v>
      </c>
      <c r="AA66" s="71">
        <v>66</v>
      </c>
      <c r="AB66" s="71"/>
      <c r="AC66" s="72"/>
      <c r="AD66" s="78" t="s">
        <v>409</v>
      </c>
      <c r="AE66" s="98" t="s">
        <v>473</v>
      </c>
      <c r="AF66" s="2"/>
      <c r="AI66" s="3"/>
      <c r="AJ66" s="3"/>
    </row>
    <row r="67" spans="1:36" x14ac:dyDescent="0.25">
      <c r="A67" s="64" t="s">
        <v>240</v>
      </c>
      <c r="B67" s="65"/>
      <c r="C67" s="65"/>
      <c r="D67" s="66"/>
      <c r="E67" s="68"/>
      <c r="F67" s="96" t="s">
        <v>361</v>
      </c>
      <c r="G67" s="65"/>
      <c r="H67" s="69"/>
      <c r="I67" s="70"/>
      <c r="J67" s="70"/>
      <c r="K67" s="69" t="s">
        <v>586</v>
      </c>
      <c r="L67" s="73"/>
      <c r="M67" s="74">
        <v>1233.768798828125</v>
      </c>
      <c r="N67" s="74">
        <v>7119.77197265625</v>
      </c>
      <c r="O67" s="75"/>
      <c r="P67" s="76"/>
      <c r="Q67" s="76"/>
      <c r="R67" s="82"/>
      <c r="S67" s="49">
        <v>4</v>
      </c>
      <c r="T67" s="49">
        <v>4</v>
      </c>
      <c r="U67" s="50">
        <v>102</v>
      </c>
      <c r="V67" s="50">
        <v>1.2194999999999999E-2</v>
      </c>
      <c r="W67" s="50">
        <v>0</v>
      </c>
      <c r="X67" s="50">
        <v>1.272616</v>
      </c>
      <c r="Y67" s="50">
        <v>0</v>
      </c>
      <c r="Z67" s="50">
        <v>1</v>
      </c>
      <c r="AA67" s="71">
        <v>67</v>
      </c>
      <c r="AB67" s="71"/>
      <c r="AC67" s="72"/>
      <c r="AD67" s="78" t="s">
        <v>409</v>
      </c>
      <c r="AE67" s="98" t="s">
        <v>474</v>
      </c>
      <c r="AF67" s="2"/>
      <c r="AI67" s="3"/>
      <c r="AJ67" s="3"/>
    </row>
    <row r="68" spans="1:36" x14ac:dyDescent="0.25">
      <c r="A68" s="64" t="s">
        <v>241</v>
      </c>
      <c r="B68" s="65"/>
      <c r="C68" s="65"/>
      <c r="D68" s="66"/>
      <c r="E68" s="68"/>
      <c r="F68" s="96" t="s">
        <v>362</v>
      </c>
      <c r="G68" s="65"/>
      <c r="H68" s="69"/>
      <c r="I68" s="70"/>
      <c r="J68" s="70"/>
      <c r="K68" s="69" t="s">
        <v>587</v>
      </c>
      <c r="L68" s="73"/>
      <c r="M68" s="74">
        <v>1341.3756103515625</v>
      </c>
      <c r="N68" s="74">
        <v>7363.30322265625</v>
      </c>
      <c r="O68" s="75"/>
      <c r="P68" s="76"/>
      <c r="Q68" s="76"/>
      <c r="R68" s="82"/>
      <c r="S68" s="49">
        <v>2</v>
      </c>
      <c r="T68" s="49">
        <v>2</v>
      </c>
      <c r="U68" s="50">
        <v>0</v>
      </c>
      <c r="V68" s="50">
        <v>0.5</v>
      </c>
      <c r="W68" s="50">
        <v>0</v>
      </c>
      <c r="X68" s="50">
        <v>0.87590800000000002</v>
      </c>
      <c r="Y68" s="50">
        <v>1</v>
      </c>
      <c r="Z68" s="50">
        <v>1</v>
      </c>
      <c r="AA68" s="71">
        <v>68</v>
      </c>
      <c r="AB68" s="71"/>
      <c r="AC68" s="72"/>
      <c r="AD68" s="78" t="s">
        <v>409</v>
      </c>
      <c r="AE68" s="98" t="s">
        <v>475</v>
      </c>
      <c r="AF68" s="2"/>
      <c r="AI68" s="3"/>
      <c r="AJ68" s="3"/>
    </row>
    <row r="69" spans="1:36" x14ac:dyDescent="0.25">
      <c r="A69" s="64" t="s">
        <v>243</v>
      </c>
      <c r="B69" s="65"/>
      <c r="C69" s="65"/>
      <c r="D69" s="66"/>
      <c r="E69" s="68"/>
      <c r="F69" s="96" t="s">
        <v>363</v>
      </c>
      <c r="G69" s="65"/>
      <c r="H69" s="69"/>
      <c r="I69" s="70"/>
      <c r="J69" s="70"/>
      <c r="K69" s="69" t="s">
        <v>588</v>
      </c>
      <c r="L69" s="73"/>
      <c r="M69" s="74">
        <v>1460.4923095703125</v>
      </c>
      <c r="N69" s="74">
        <v>7599.396484375</v>
      </c>
      <c r="O69" s="75"/>
      <c r="P69" s="76"/>
      <c r="Q69" s="76"/>
      <c r="R69" s="82"/>
      <c r="S69" s="49">
        <v>3</v>
      </c>
      <c r="T69" s="49">
        <v>3</v>
      </c>
      <c r="U69" s="50">
        <v>0</v>
      </c>
      <c r="V69" s="50">
        <v>0.5</v>
      </c>
      <c r="W69" s="50">
        <v>0</v>
      </c>
      <c r="X69" s="50">
        <v>1.2481690000000001</v>
      </c>
      <c r="Y69" s="50">
        <v>1</v>
      </c>
      <c r="Z69" s="50">
        <v>1</v>
      </c>
      <c r="AA69" s="71">
        <v>69</v>
      </c>
      <c r="AB69" s="71"/>
      <c r="AC69" s="72"/>
      <c r="AD69" s="78" t="s">
        <v>409</v>
      </c>
      <c r="AE69" s="98" t="s">
        <v>476</v>
      </c>
      <c r="AF69" s="2"/>
      <c r="AI69" s="3"/>
      <c r="AJ69" s="3"/>
    </row>
    <row r="70" spans="1:36" x14ac:dyDescent="0.25">
      <c r="A70" s="64" t="s">
        <v>242</v>
      </c>
      <c r="B70" s="65"/>
      <c r="C70" s="65"/>
      <c r="D70" s="66"/>
      <c r="E70" s="68"/>
      <c r="F70" s="96" t="s">
        <v>364</v>
      </c>
      <c r="G70" s="65"/>
      <c r="H70" s="69"/>
      <c r="I70" s="70"/>
      <c r="J70" s="70"/>
      <c r="K70" s="69" t="s">
        <v>589</v>
      </c>
      <c r="L70" s="73"/>
      <c r="M70" s="74">
        <v>1590.744140625</v>
      </c>
      <c r="N70" s="74">
        <v>7827.31005859375</v>
      </c>
      <c r="O70" s="75"/>
      <c r="P70" s="76"/>
      <c r="Q70" s="76"/>
      <c r="R70" s="82"/>
      <c r="S70" s="49">
        <v>2</v>
      </c>
      <c r="T70" s="49">
        <v>2</v>
      </c>
      <c r="U70" s="50">
        <v>0</v>
      </c>
      <c r="V70" s="50">
        <v>0.5</v>
      </c>
      <c r="W70" s="50">
        <v>0</v>
      </c>
      <c r="X70" s="50">
        <v>0.87590800000000002</v>
      </c>
      <c r="Y70" s="50">
        <v>1</v>
      </c>
      <c r="Z70" s="50">
        <v>1</v>
      </c>
      <c r="AA70" s="71">
        <v>70</v>
      </c>
      <c r="AB70" s="71"/>
      <c r="AC70" s="72"/>
      <c r="AD70" s="78" t="s">
        <v>409</v>
      </c>
      <c r="AE70" s="98" t="s">
        <v>477</v>
      </c>
      <c r="AF70" s="2"/>
      <c r="AI70" s="3"/>
      <c r="AJ70" s="3"/>
    </row>
    <row r="71" spans="1:36" x14ac:dyDescent="0.25">
      <c r="A71" s="64" t="s">
        <v>244</v>
      </c>
      <c r="B71" s="65"/>
      <c r="C71" s="65"/>
      <c r="D71" s="66"/>
      <c r="E71" s="68"/>
      <c r="F71" s="96" t="s">
        <v>365</v>
      </c>
      <c r="G71" s="65"/>
      <c r="H71" s="69"/>
      <c r="I71" s="70"/>
      <c r="J71" s="70"/>
      <c r="K71" s="69" t="s">
        <v>590</v>
      </c>
      <c r="L71" s="73"/>
      <c r="M71" s="74">
        <v>1731.720947265625</v>
      </c>
      <c r="N71" s="74">
        <v>8046.326171875</v>
      </c>
      <c r="O71" s="75"/>
      <c r="P71" s="76"/>
      <c r="Q71" s="76"/>
      <c r="R71" s="82"/>
      <c r="S71" s="49">
        <v>1</v>
      </c>
      <c r="T71" s="49">
        <v>3</v>
      </c>
      <c r="U71" s="50">
        <v>100</v>
      </c>
      <c r="V71" s="50">
        <v>1.3698999999999999E-2</v>
      </c>
      <c r="W71" s="50">
        <v>0</v>
      </c>
      <c r="X71" s="50">
        <v>0.94611400000000001</v>
      </c>
      <c r="Y71" s="50">
        <v>0</v>
      </c>
      <c r="Z71" s="50">
        <v>0</v>
      </c>
      <c r="AA71" s="71">
        <v>71</v>
      </c>
      <c r="AB71" s="71"/>
      <c r="AC71" s="72"/>
      <c r="AD71" s="78" t="s">
        <v>409</v>
      </c>
      <c r="AE71" s="98" t="s">
        <v>478</v>
      </c>
      <c r="AF71" s="2"/>
      <c r="AI71" s="3"/>
      <c r="AJ71" s="3"/>
    </row>
    <row r="72" spans="1:36" x14ac:dyDescent="0.25">
      <c r="A72" s="64" t="s">
        <v>245</v>
      </c>
      <c r="B72" s="65"/>
      <c r="C72" s="65"/>
      <c r="D72" s="66"/>
      <c r="E72" s="68"/>
      <c r="F72" s="96" t="s">
        <v>366</v>
      </c>
      <c r="G72" s="65"/>
      <c r="H72" s="69"/>
      <c r="I72" s="70"/>
      <c r="J72" s="70"/>
      <c r="K72" s="69" t="s">
        <v>591</v>
      </c>
      <c r="L72" s="73"/>
      <c r="M72" s="74">
        <v>1882.9793701171875</v>
      </c>
      <c r="N72" s="74">
        <v>8255.755859375</v>
      </c>
      <c r="O72" s="75"/>
      <c r="P72" s="76"/>
      <c r="Q72" s="76"/>
      <c r="R72" s="82"/>
      <c r="S72" s="49">
        <v>1</v>
      </c>
      <c r="T72" s="49">
        <v>2</v>
      </c>
      <c r="U72" s="50">
        <v>0</v>
      </c>
      <c r="V72" s="50">
        <v>1.0989000000000001E-2</v>
      </c>
      <c r="W72" s="50">
        <v>0</v>
      </c>
      <c r="X72" s="50">
        <v>0.62742100000000001</v>
      </c>
      <c r="Y72" s="50">
        <v>0</v>
      </c>
      <c r="Z72" s="50">
        <v>0</v>
      </c>
      <c r="AA72" s="71">
        <v>72</v>
      </c>
      <c r="AB72" s="71"/>
      <c r="AC72" s="72"/>
      <c r="AD72" s="78" t="s">
        <v>409</v>
      </c>
      <c r="AE72" s="98" t="s">
        <v>479</v>
      </c>
      <c r="AF72" s="2"/>
      <c r="AI72" s="3"/>
      <c r="AJ72" s="3"/>
    </row>
    <row r="73" spans="1:36" x14ac:dyDescent="0.25">
      <c r="A73" s="64" t="s">
        <v>246</v>
      </c>
      <c r="B73" s="65"/>
      <c r="C73" s="65"/>
      <c r="D73" s="66"/>
      <c r="E73" s="68"/>
      <c r="F73" s="96" t="s">
        <v>367</v>
      </c>
      <c r="G73" s="65"/>
      <c r="H73" s="69"/>
      <c r="I73" s="70"/>
      <c r="J73" s="70"/>
      <c r="K73" s="69" t="s">
        <v>592</v>
      </c>
      <c r="L73" s="73"/>
      <c r="M73" s="74">
        <v>2044.043701171875</v>
      </c>
      <c r="N73" s="74">
        <v>8454.939453125</v>
      </c>
      <c r="O73" s="75"/>
      <c r="P73" s="76"/>
      <c r="Q73" s="76"/>
      <c r="R73" s="82"/>
      <c r="S73" s="49">
        <v>3</v>
      </c>
      <c r="T73" s="49">
        <v>5</v>
      </c>
      <c r="U73" s="50">
        <v>139.6</v>
      </c>
      <c r="V73" s="50">
        <v>1.5384999999999999E-2</v>
      </c>
      <c r="W73" s="50">
        <v>0</v>
      </c>
      <c r="X73" s="50">
        <v>1.73573</v>
      </c>
      <c r="Y73" s="50">
        <v>0.2</v>
      </c>
      <c r="Z73" s="50">
        <v>0</v>
      </c>
      <c r="AA73" s="71">
        <v>73</v>
      </c>
      <c r="AB73" s="71"/>
      <c r="AC73" s="72"/>
      <c r="AD73" s="78" t="s">
        <v>409</v>
      </c>
      <c r="AE73" s="98" t="s">
        <v>480</v>
      </c>
      <c r="AF73" s="2"/>
      <c r="AI73" s="3"/>
      <c r="AJ73" s="3"/>
    </row>
    <row r="74" spans="1:36" x14ac:dyDescent="0.25">
      <c r="A74" s="64" t="s">
        <v>263</v>
      </c>
      <c r="B74" s="65"/>
      <c r="C74" s="65"/>
      <c r="D74" s="66"/>
      <c r="E74" s="68"/>
      <c r="F74" s="96" t="s">
        <v>368</v>
      </c>
      <c r="G74" s="65"/>
      <c r="H74" s="69"/>
      <c r="I74" s="70"/>
      <c r="J74" s="70"/>
      <c r="K74" s="69" t="s">
        <v>593</v>
      </c>
      <c r="L74" s="73"/>
      <c r="M74" s="74">
        <v>2214.406982421875</v>
      </c>
      <c r="N74" s="74">
        <v>8643.251953125</v>
      </c>
      <c r="O74" s="75"/>
      <c r="P74" s="76"/>
      <c r="Q74" s="76"/>
      <c r="R74" s="82"/>
      <c r="S74" s="49">
        <v>5</v>
      </c>
      <c r="T74" s="49">
        <v>1</v>
      </c>
      <c r="U74" s="50">
        <v>57</v>
      </c>
      <c r="V74" s="50">
        <v>1.1764999999999999E-2</v>
      </c>
      <c r="W74" s="50">
        <v>0</v>
      </c>
      <c r="X74" s="50">
        <v>1.309456</v>
      </c>
      <c r="Y74" s="50">
        <v>8.3333333333333329E-2</v>
      </c>
      <c r="Z74" s="50">
        <v>0</v>
      </c>
      <c r="AA74" s="71">
        <v>74</v>
      </c>
      <c r="AB74" s="71"/>
      <c r="AC74" s="72"/>
      <c r="AD74" s="78" t="s">
        <v>409</v>
      </c>
      <c r="AE74" s="98" t="s">
        <v>481</v>
      </c>
      <c r="AF74" s="2"/>
      <c r="AI74" s="3"/>
      <c r="AJ74" s="3"/>
    </row>
    <row r="75" spans="1:36" x14ac:dyDescent="0.25">
      <c r="A75" s="64" t="s">
        <v>252</v>
      </c>
      <c r="B75" s="65"/>
      <c r="C75" s="65"/>
      <c r="D75" s="66"/>
      <c r="E75" s="68"/>
      <c r="F75" s="96" t="s">
        <v>369</v>
      </c>
      <c r="G75" s="65"/>
      <c r="H75" s="69"/>
      <c r="I75" s="70"/>
      <c r="J75" s="70"/>
      <c r="K75" s="69" t="s">
        <v>594</v>
      </c>
      <c r="L75" s="73"/>
      <c r="M75" s="74">
        <v>2393.533203125</v>
      </c>
      <c r="N75" s="74">
        <v>8820.0986328125</v>
      </c>
      <c r="O75" s="75"/>
      <c r="P75" s="76"/>
      <c r="Q75" s="76"/>
      <c r="R75" s="82"/>
      <c r="S75" s="49">
        <v>4</v>
      </c>
      <c r="T75" s="49">
        <v>4</v>
      </c>
      <c r="U75" s="50">
        <v>93</v>
      </c>
      <c r="V75" s="50">
        <v>1.5152000000000001E-2</v>
      </c>
      <c r="W75" s="50">
        <v>0</v>
      </c>
      <c r="X75" s="50">
        <v>1.2989390000000001</v>
      </c>
      <c r="Y75" s="50">
        <v>0.2</v>
      </c>
      <c r="Z75" s="50">
        <v>0.6</v>
      </c>
      <c r="AA75" s="71">
        <v>75</v>
      </c>
      <c r="AB75" s="71"/>
      <c r="AC75" s="72"/>
      <c r="AD75" s="78" t="s">
        <v>409</v>
      </c>
      <c r="AE75" s="98" t="s">
        <v>482</v>
      </c>
      <c r="AF75" s="2"/>
      <c r="AI75" s="3"/>
      <c r="AJ75" s="3"/>
    </row>
    <row r="76" spans="1:36" x14ac:dyDescent="0.25">
      <c r="A76" s="64" t="s">
        <v>247</v>
      </c>
      <c r="B76" s="65"/>
      <c r="C76" s="65"/>
      <c r="D76" s="66"/>
      <c r="E76" s="68"/>
      <c r="F76" s="96" t="s">
        <v>370</v>
      </c>
      <c r="G76" s="65"/>
      <c r="H76" s="69"/>
      <c r="I76" s="70"/>
      <c r="J76" s="70"/>
      <c r="K76" s="69" t="s">
        <v>595</v>
      </c>
      <c r="L76" s="73"/>
      <c r="M76" s="74">
        <v>2580.858642578125</v>
      </c>
      <c r="N76" s="74">
        <v>8984.92578125</v>
      </c>
      <c r="O76" s="75"/>
      <c r="P76" s="76"/>
      <c r="Q76" s="76"/>
      <c r="R76" s="82"/>
      <c r="S76" s="49">
        <v>1</v>
      </c>
      <c r="T76" s="49">
        <v>2</v>
      </c>
      <c r="U76" s="50">
        <v>0</v>
      </c>
      <c r="V76" s="50">
        <v>1.0989000000000001E-2</v>
      </c>
      <c r="W76" s="50">
        <v>0</v>
      </c>
      <c r="X76" s="50">
        <v>0.62742100000000001</v>
      </c>
      <c r="Y76" s="50">
        <v>0</v>
      </c>
      <c r="Z76" s="50">
        <v>0</v>
      </c>
      <c r="AA76" s="71">
        <v>76</v>
      </c>
      <c r="AB76" s="71"/>
      <c r="AC76" s="72"/>
      <c r="AD76" s="78" t="s">
        <v>409</v>
      </c>
      <c r="AE76" s="98" t="s">
        <v>483</v>
      </c>
      <c r="AF76" s="2"/>
      <c r="AI76" s="3"/>
      <c r="AJ76" s="3"/>
    </row>
    <row r="77" spans="1:36" x14ac:dyDescent="0.25">
      <c r="A77" s="64" t="s">
        <v>248</v>
      </c>
      <c r="B77" s="65"/>
      <c r="C77" s="65"/>
      <c r="D77" s="66"/>
      <c r="E77" s="68"/>
      <c r="F77" s="96" t="s">
        <v>371</v>
      </c>
      <c r="G77" s="65"/>
      <c r="H77" s="69"/>
      <c r="I77" s="70"/>
      <c r="J77" s="70"/>
      <c r="K77" s="69" t="s">
        <v>596</v>
      </c>
      <c r="L77" s="73"/>
      <c r="M77" s="74">
        <v>2775.794189453125</v>
      </c>
      <c r="N77" s="74">
        <v>9137.2119140625</v>
      </c>
      <c r="O77" s="75"/>
      <c r="P77" s="76"/>
      <c r="Q77" s="76"/>
      <c r="R77" s="82"/>
      <c r="S77" s="49">
        <v>0</v>
      </c>
      <c r="T77" s="49">
        <v>1</v>
      </c>
      <c r="U77" s="50">
        <v>0</v>
      </c>
      <c r="V77" s="50">
        <v>9.0089999999999996E-3</v>
      </c>
      <c r="W77" s="50">
        <v>0</v>
      </c>
      <c r="X77" s="50">
        <v>0.37260700000000002</v>
      </c>
      <c r="Y77" s="50">
        <v>0</v>
      </c>
      <c r="Z77" s="50">
        <v>0</v>
      </c>
      <c r="AA77" s="71">
        <v>77</v>
      </c>
      <c r="AB77" s="71"/>
      <c r="AC77" s="72"/>
      <c r="AD77" s="78" t="s">
        <v>409</v>
      </c>
      <c r="AE77" s="98" t="s">
        <v>484</v>
      </c>
      <c r="AF77" s="2"/>
      <c r="AI77" s="3"/>
      <c r="AJ77" s="3"/>
    </row>
    <row r="78" spans="1:36" x14ac:dyDescent="0.25">
      <c r="A78" s="64" t="s">
        <v>249</v>
      </c>
      <c r="B78" s="65"/>
      <c r="C78" s="65"/>
      <c r="D78" s="66"/>
      <c r="E78" s="68"/>
      <c r="F78" s="96" t="s">
        <v>372</v>
      </c>
      <c r="G78" s="65"/>
      <c r="H78" s="69"/>
      <c r="I78" s="70"/>
      <c r="J78" s="70"/>
      <c r="K78" s="69" t="s">
        <v>597</v>
      </c>
      <c r="L78" s="73"/>
      <c r="M78" s="74">
        <v>2977.726318359375</v>
      </c>
      <c r="N78" s="74">
        <v>9276.48046875</v>
      </c>
      <c r="O78" s="75"/>
      <c r="P78" s="76"/>
      <c r="Q78" s="76"/>
      <c r="R78" s="82"/>
      <c r="S78" s="49">
        <v>2</v>
      </c>
      <c r="T78" s="49">
        <v>1</v>
      </c>
      <c r="U78" s="50">
        <v>0</v>
      </c>
      <c r="V78" s="50">
        <v>1</v>
      </c>
      <c r="W78" s="50">
        <v>0</v>
      </c>
      <c r="X78" s="50">
        <v>0.99999499999999997</v>
      </c>
      <c r="Y78" s="50">
        <v>0</v>
      </c>
      <c r="Z78" s="50">
        <v>0</v>
      </c>
      <c r="AA78" s="71">
        <v>78</v>
      </c>
      <c r="AB78" s="71"/>
      <c r="AC78" s="72"/>
      <c r="AD78" s="78" t="s">
        <v>409</v>
      </c>
      <c r="AE78" s="98" t="s">
        <v>485</v>
      </c>
      <c r="AF78" s="2"/>
      <c r="AI78" s="3"/>
      <c r="AJ78" s="3"/>
    </row>
    <row r="79" spans="1:36" x14ac:dyDescent="0.25">
      <c r="A79" s="64" t="s">
        <v>250</v>
      </c>
      <c r="B79" s="65"/>
      <c r="C79" s="65"/>
      <c r="D79" s="66"/>
      <c r="E79" s="68"/>
      <c r="F79" s="96" t="s">
        <v>373</v>
      </c>
      <c r="G79" s="65"/>
      <c r="H79" s="69"/>
      <c r="I79" s="70"/>
      <c r="J79" s="70"/>
      <c r="K79" s="69" t="s">
        <v>598</v>
      </c>
      <c r="L79" s="73"/>
      <c r="M79" s="74">
        <v>3186.01953125</v>
      </c>
      <c r="N79" s="74">
        <v>9402.291015625</v>
      </c>
      <c r="O79" s="75"/>
      <c r="P79" s="76"/>
      <c r="Q79" s="76"/>
      <c r="R79" s="82"/>
      <c r="S79" s="49">
        <v>1</v>
      </c>
      <c r="T79" s="49">
        <v>2</v>
      </c>
      <c r="U79" s="50">
        <v>0</v>
      </c>
      <c r="V79" s="50">
        <v>1</v>
      </c>
      <c r="W79" s="50">
        <v>0</v>
      </c>
      <c r="X79" s="50">
        <v>0.99999499999999997</v>
      </c>
      <c r="Y79" s="50">
        <v>0</v>
      </c>
      <c r="Z79" s="50">
        <v>0</v>
      </c>
      <c r="AA79" s="71">
        <v>79</v>
      </c>
      <c r="AB79" s="71"/>
      <c r="AC79" s="72"/>
      <c r="AD79" s="78" t="s">
        <v>409</v>
      </c>
      <c r="AE79" s="98" t="s">
        <v>486</v>
      </c>
      <c r="AF79" s="2"/>
      <c r="AI79" s="3"/>
      <c r="AJ79" s="3"/>
    </row>
    <row r="80" spans="1:36" x14ac:dyDescent="0.25">
      <c r="A80" s="64" t="s">
        <v>251</v>
      </c>
      <c r="B80" s="65"/>
      <c r="C80" s="65"/>
      <c r="D80" s="66"/>
      <c r="E80" s="68"/>
      <c r="F80" s="96" t="s">
        <v>374</v>
      </c>
      <c r="G80" s="65"/>
      <c r="H80" s="69"/>
      <c r="I80" s="70"/>
      <c r="J80" s="70"/>
      <c r="K80" s="69" t="s">
        <v>599</v>
      </c>
      <c r="L80" s="73"/>
      <c r="M80" s="74">
        <v>3400.0185546875</v>
      </c>
      <c r="N80" s="74">
        <v>9514.2490234375</v>
      </c>
      <c r="O80" s="75"/>
      <c r="P80" s="76"/>
      <c r="Q80" s="76"/>
      <c r="R80" s="82"/>
      <c r="S80" s="49">
        <v>2</v>
      </c>
      <c r="T80" s="49">
        <v>2</v>
      </c>
      <c r="U80" s="50">
        <v>0</v>
      </c>
      <c r="V80" s="50">
        <v>1.0869999999999999E-2</v>
      </c>
      <c r="W80" s="50">
        <v>0</v>
      </c>
      <c r="X80" s="50">
        <v>0.644903</v>
      </c>
      <c r="Y80" s="50">
        <v>0</v>
      </c>
      <c r="Z80" s="50">
        <v>1</v>
      </c>
      <c r="AA80" s="71">
        <v>80</v>
      </c>
      <c r="AB80" s="71"/>
      <c r="AC80" s="72"/>
      <c r="AD80" s="78" t="s">
        <v>409</v>
      </c>
      <c r="AE80" s="98" t="s">
        <v>487</v>
      </c>
      <c r="AF80" s="2"/>
      <c r="AI80" s="3"/>
      <c r="AJ80" s="3"/>
    </row>
    <row r="81" spans="1:36" x14ac:dyDescent="0.25">
      <c r="A81" s="64" t="s">
        <v>253</v>
      </c>
      <c r="B81" s="65"/>
      <c r="C81" s="65"/>
      <c r="D81" s="66"/>
      <c r="E81" s="68"/>
      <c r="F81" s="96" t="s">
        <v>375</v>
      </c>
      <c r="G81" s="65"/>
      <c r="H81" s="69"/>
      <c r="I81" s="70"/>
      <c r="J81" s="70"/>
      <c r="K81" s="69" t="s">
        <v>600</v>
      </c>
      <c r="L81" s="73"/>
      <c r="M81" s="74">
        <v>3619.05029296875</v>
      </c>
      <c r="N81" s="74">
        <v>9612.001953125</v>
      </c>
      <c r="O81" s="75"/>
      <c r="P81" s="76"/>
      <c r="Q81" s="76"/>
      <c r="R81" s="82"/>
      <c r="S81" s="49">
        <v>3</v>
      </c>
      <c r="T81" s="49">
        <v>3</v>
      </c>
      <c r="U81" s="50">
        <v>0</v>
      </c>
      <c r="V81" s="50">
        <v>0.5</v>
      </c>
      <c r="W81" s="50">
        <v>0</v>
      </c>
      <c r="X81" s="50">
        <v>0.99999499999999997</v>
      </c>
      <c r="Y81" s="50">
        <v>0.5</v>
      </c>
      <c r="Z81" s="50">
        <v>1</v>
      </c>
      <c r="AA81" s="71">
        <v>81</v>
      </c>
      <c r="AB81" s="71"/>
      <c r="AC81" s="72"/>
      <c r="AD81" s="78" t="s">
        <v>409</v>
      </c>
      <c r="AE81" s="98" t="s">
        <v>488</v>
      </c>
      <c r="AF81" s="2"/>
      <c r="AI81" s="3"/>
      <c r="AJ81" s="3"/>
    </row>
    <row r="82" spans="1:36" x14ac:dyDescent="0.25">
      <c r="A82" s="64" t="s">
        <v>254</v>
      </c>
      <c r="B82" s="65"/>
      <c r="C82" s="65"/>
      <c r="D82" s="66"/>
      <c r="E82" s="68"/>
      <c r="F82" s="96" t="s">
        <v>376</v>
      </c>
      <c r="G82" s="65"/>
      <c r="H82" s="69"/>
      <c r="I82" s="70"/>
      <c r="J82" s="70"/>
      <c r="K82" s="69" t="s">
        <v>601</v>
      </c>
      <c r="L82" s="73"/>
      <c r="M82" s="74">
        <v>3842.425537109375</v>
      </c>
      <c r="N82" s="74">
        <v>9695.2431640625</v>
      </c>
      <c r="O82" s="75"/>
      <c r="P82" s="76"/>
      <c r="Q82" s="76"/>
      <c r="R82" s="82"/>
      <c r="S82" s="49">
        <v>3</v>
      </c>
      <c r="T82" s="49">
        <v>2</v>
      </c>
      <c r="U82" s="50">
        <v>0</v>
      </c>
      <c r="V82" s="50">
        <v>0.5</v>
      </c>
      <c r="W82" s="50">
        <v>0</v>
      </c>
      <c r="X82" s="50">
        <v>0.99999499999999997</v>
      </c>
      <c r="Y82" s="50">
        <v>1</v>
      </c>
      <c r="Z82" s="50">
        <v>0.5</v>
      </c>
      <c r="AA82" s="71">
        <v>82</v>
      </c>
      <c r="AB82" s="71"/>
      <c r="AC82" s="72"/>
      <c r="AD82" s="78" t="s">
        <v>409</v>
      </c>
      <c r="AE82" s="98" t="s">
        <v>489</v>
      </c>
      <c r="AF82" s="2"/>
      <c r="AI82" s="3"/>
      <c r="AJ82" s="3"/>
    </row>
    <row r="83" spans="1:36" x14ac:dyDescent="0.25">
      <c r="A83" s="64" t="s">
        <v>255</v>
      </c>
      <c r="B83" s="65"/>
      <c r="C83" s="65"/>
      <c r="D83" s="66"/>
      <c r="E83" s="68"/>
      <c r="F83" s="96" t="s">
        <v>377</v>
      </c>
      <c r="G83" s="65"/>
      <c r="H83" s="69"/>
      <c r="I83" s="70"/>
      <c r="J83" s="70"/>
      <c r="K83" s="69" t="s">
        <v>602</v>
      </c>
      <c r="L83" s="73"/>
      <c r="M83" s="74">
        <v>4069.441162109375</v>
      </c>
      <c r="N83" s="74">
        <v>9763.708984375</v>
      </c>
      <c r="O83" s="75"/>
      <c r="P83" s="76"/>
      <c r="Q83" s="76"/>
      <c r="R83" s="82"/>
      <c r="S83" s="49">
        <v>2</v>
      </c>
      <c r="T83" s="49">
        <v>3</v>
      </c>
      <c r="U83" s="50">
        <v>0</v>
      </c>
      <c r="V83" s="50">
        <v>0.5</v>
      </c>
      <c r="W83" s="50">
        <v>0</v>
      </c>
      <c r="X83" s="50">
        <v>0.99999499999999997</v>
      </c>
      <c r="Y83" s="50">
        <v>1</v>
      </c>
      <c r="Z83" s="50">
        <v>0.5</v>
      </c>
      <c r="AA83" s="71">
        <v>83</v>
      </c>
      <c r="AB83" s="71"/>
      <c r="AC83" s="72"/>
      <c r="AD83" s="78" t="s">
        <v>409</v>
      </c>
      <c r="AE83" s="98" t="s">
        <v>490</v>
      </c>
      <c r="AF83" s="2"/>
      <c r="AI83" s="3"/>
      <c r="AJ83" s="3"/>
    </row>
    <row r="84" spans="1:36" x14ac:dyDescent="0.25">
      <c r="A84" s="64" t="s">
        <v>290</v>
      </c>
      <c r="B84" s="65"/>
      <c r="C84" s="65"/>
      <c r="D84" s="66"/>
      <c r="E84" s="68"/>
      <c r="F84" s="96" t="s">
        <v>378</v>
      </c>
      <c r="G84" s="65"/>
      <c r="H84" s="69"/>
      <c r="I84" s="70"/>
      <c r="J84" s="70"/>
      <c r="K84" s="69" t="s">
        <v>603</v>
      </c>
      <c r="L84" s="73"/>
      <c r="M84" s="74">
        <v>4299.38330078125</v>
      </c>
      <c r="N84" s="74">
        <v>9817.1845703125</v>
      </c>
      <c r="O84" s="75"/>
      <c r="P84" s="76"/>
      <c r="Q84" s="76"/>
      <c r="R84" s="82"/>
      <c r="S84" s="49">
        <v>2</v>
      </c>
      <c r="T84" s="49">
        <v>1</v>
      </c>
      <c r="U84" s="50">
        <v>9</v>
      </c>
      <c r="V84" s="50">
        <v>1.1364000000000001E-2</v>
      </c>
      <c r="W84" s="50">
        <v>0</v>
      </c>
      <c r="X84" s="50">
        <v>0.62555099999999997</v>
      </c>
      <c r="Y84" s="50">
        <v>0</v>
      </c>
      <c r="Z84" s="50">
        <v>0.5</v>
      </c>
      <c r="AA84" s="71">
        <v>84</v>
      </c>
      <c r="AB84" s="71"/>
      <c r="AC84" s="72"/>
      <c r="AD84" s="78" t="s">
        <v>409</v>
      </c>
      <c r="AE84" s="98" t="s">
        <v>491</v>
      </c>
      <c r="AF84" s="2"/>
      <c r="AI84" s="3"/>
      <c r="AJ84" s="3"/>
    </row>
    <row r="85" spans="1:36" x14ac:dyDescent="0.25">
      <c r="A85" s="64" t="s">
        <v>258</v>
      </c>
      <c r="B85" s="65"/>
      <c r="C85" s="65"/>
      <c r="D85" s="66"/>
      <c r="E85" s="68"/>
      <c r="F85" s="96" t="s">
        <v>379</v>
      </c>
      <c r="G85" s="65"/>
      <c r="H85" s="69"/>
      <c r="I85" s="70"/>
      <c r="J85" s="70"/>
      <c r="K85" s="69" t="s">
        <v>604</v>
      </c>
      <c r="L85" s="73"/>
      <c r="M85" s="74">
        <v>4531.52783203125</v>
      </c>
      <c r="N85" s="74">
        <v>9828.6806640625</v>
      </c>
      <c r="O85" s="75"/>
      <c r="P85" s="76"/>
      <c r="Q85" s="76"/>
      <c r="R85" s="82"/>
      <c r="S85" s="49">
        <v>2</v>
      </c>
      <c r="T85" s="49">
        <v>1</v>
      </c>
      <c r="U85" s="50">
        <v>0</v>
      </c>
      <c r="V85" s="50">
        <v>1.1110999999999999E-2</v>
      </c>
      <c r="W85" s="50">
        <v>0</v>
      </c>
      <c r="X85" s="50">
        <v>0.658196</v>
      </c>
      <c r="Y85" s="50">
        <v>0</v>
      </c>
      <c r="Z85" s="50">
        <v>0</v>
      </c>
      <c r="AA85" s="71">
        <v>85</v>
      </c>
      <c r="AB85" s="71"/>
      <c r="AC85" s="72"/>
      <c r="AD85" s="78" t="s">
        <v>409</v>
      </c>
      <c r="AE85" s="98" t="s">
        <v>492</v>
      </c>
      <c r="AF85" s="2"/>
      <c r="AI85" s="3"/>
      <c r="AJ85" s="3"/>
    </row>
    <row r="86" spans="1:36" x14ac:dyDescent="0.25">
      <c r="A86" s="64" t="s">
        <v>259</v>
      </c>
      <c r="B86" s="65"/>
      <c r="C86" s="65"/>
      <c r="D86" s="66"/>
      <c r="E86" s="68"/>
      <c r="F86" s="96" t="s">
        <v>380</v>
      </c>
      <c r="G86" s="65"/>
      <c r="H86" s="69"/>
      <c r="I86" s="70"/>
      <c r="J86" s="70"/>
      <c r="K86" s="69" t="s">
        <v>605</v>
      </c>
      <c r="L86" s="73"/>
      <c r="M86" s="74">
        <v>4765.1455078125</v>
      </c>
      <c r="N86" s="74">
        <v>9828.6806640625</v>
      </c>
      <c r="O86" s="75"/>
      <c r="P86" s="76"/>
      <c r="Q86" s="76"/>
      <c r="R86" s="82"/>
      <c r="S86" s="49">
        <v>3</v>
      </c>
      <c r="T86" s="49">
        <v>5</v>
      </c>
      <c r="U86" s="50">
        <v>99</v>
      </c>
      <c r="V86" s="50">
        <v>1.5625E-2</v>
      </c>
      <c r="W86" s="50">
        <v>0</v>
      </c>
      <c r="X86" s="50">
        <v>1.3439019999999999</v>
      </c>
      <c r="Y86" s="50">
        <v>8.3333333333333329E-2</v>
      </c>
      <c r="Z86" s="50">
        <v>0.5</v>
      </c>
      <c r="AA86" s="71">
        <v>86</v>
      </c>
      <c r="AB86" s="71"/>
      <c r="AC86" s="72"/>
      <c r="AD86" s="78" t="s">
        <v>409</v>
      </c>
      <c r="AE86" s="98" t="s">
        <v>493</v>
      </c>
      <c r="AF86" s="2"/>
      <c r="AI86" s="3"/>
      <c r="AJ86" s="3"/>
    </row>
    <row r="87" spans="1:36" x14ac:dyDescent="0.25">
      <c r="A87" s="64" t="s">
        <v>260</v>
      </c>
      <c r="B87" s="65"/>
      <c r="C87" s="65"/>
      <c r="D87" s="66"/>
      <c r="E87" s="68"/>
      <c r="F87" s="96" t="s">
        <v>381</v>
      </c>
      <c r="G87" s="65"/>
      <c r="H87" s="69"/>
      <c r="I87" s="70"/>
      <c r="J87" s="70"/>
      <c r="K87" s="69" t="s">
        <v>606</v>
      </c>
      <c r="L87" s="73"/>
      <c r="M87" s="74">
        <v>4999.5</v>
      </c>
      <c r="N87" s="74">
        <v>9828.6806640625</v>
      </c>
      <c r="O87" s="75"/>
      <c r="P87" s="76"/>
      <c r="Q87" s="76"/>
      <c r="R87" s="82"/>
      <c r="S87" s="49">
        <v>2</v>
      </c>
      <c r="T87" s="49">
        <v>2</v>
      </c>
      <c r="U87" s="50">
        <v>0</v>
      </c>
      <c r="V87" s="50">
        <v>9.2589999999999999E-3</v>
      </c>
      <c r="W87" s="50">
        <v>0</v>
      </c>
      <c r="X87" s="50">
        <v>0.73118300000000003</v>
      </c>
      <c r="Y87" s="50">
        <v>0</v>
      </c>
      <c r="Z87" s="50">
        <v>1</v>
      </c>
      <c r="AA87" s="71">
        <v>87</v>
      </c>
      <c r="AB87" s="71"/>
      <c r="AC87" s="72"/>
      <c r="AD87" s="78" t="s">
        <v>409</v>
      </c>
      <c r="AE87" s="98" t="s">
        <v>494</v>
      </c>
      <c r="AF87" s="2"/>
      <c r="AI87" s="3"/>
      <c r="AJ87" s="3"/>
    </row>
    <row r="88" spans="1:36" x14ac:dyDescent="0.25">
      <c r="A88" s="64" t="s">
        <v>261</v>
      </c>
      <c r="B88" s="65"/>
      <c r="C88" s="65"/>
      <c r="D88" s="66"/>
      <c r="E88" s="68"/>
      <c r="F88" s="96" t="s">
        <v>382</v>
      </c>
      <c r="G88" s="65"/>
      <c r="H88" s="69"/>
      <c r="I88" s="70"/>
      <c r="J88" s="70"/>
      <c r="K88" s="69" t="s">
        <v>607</v>
      </c>
      <c r="L88" s="73"/>
      <c r="M88" s="74">
        <v>5233.8544921875</v>
      </c>
      <c r="N88" s="74">
        <v>9828.6806640625</v>
      </c>
      <c r="O88" s="75"/>
      <c r="P88" s="76"/>
      <c r="Q88" s="76"/>
      <c r="R88" s="82"/>
      <c r="S88" s="49">
        <v>1</v>
      </c>
      <c r="T88" s="49">
        <v>5</v>
      </c>
      <c r="U88" s="50">
        <v>25.6</v>
      </c>
      <c r="V88" s="50">
        <v>1.4085E-2</v>
      </c>
      <c r="W88" s="50">
        <v>0</v>
      </c>
      <c r="X88" s="50">
        <v>1.180202</v>
      </c>
      <c r="Y88" s="50">
        <v>0.33333333333333331</v>
      </c>
      <c r="Z88" s="50">
        <v>0</v>
      </c>
      <c r="AA88" s="71">
        <v>88</v>
      </c>
      <c r="AB88" s="71"/>
      <c r="AC88" s="72"/>
      <c r="AD88" s="78" t="s">
        <v>409</v>
      </c>
      <c r="AE88" s="98" t="s">
        <v>495</v>
      </c>
      <c r="AF88" s="2"/>
      <c r="AI88" s="3"/>
      <c r="AJ88" s="3"/>
    </row>
    <row r="89" spans="1:36" x14ac:dyDescent="0.25">
      <c r="A89" s="64" t="s">
        <v>262</v>
      </c>
      <c r="B89" s="65"/>
      <c r="C89" s="65"/>
      <c r="D89" s="66"/>
      <c r="E89" s="68"/>
      <c r="F89" s="96" t="s">
        <v>383</v>
      </c>
      <c r="G89" s="65"/>
      <c r="H89" s="69"/>
      <c r="I89" s="70"/>
      <c r="J89" s="70"/>
      <c r="K89" s="69" t="s">
        <v>608</v>
      </c>
      <c r="L89" s="73"/>
      <c r="M89" s="74">
        <v>5467.47216796875</v>
      </c>
      <c r="N89" s="74">
        <v>9828.6806640625</v>
      </c>
      <c r="O89" s="75"/>
      <c r="P89" s="76"/>
      <c r="Q89" s="76"/>
      <c r="R89" s="82"/>
      <c r="S89" s="49">
        <v>2</v>
      </c>
      <c r="T89" s="49">
        <v>3</v>
      </c>
      <c r="U89" s="50">
        <v>21.8</v>
      </c>
      <c r="V89" s="50">
        <v>1.3889E-2</v>
      </c>
      <c r="W89" s="50">
        <v>0</v>
      </c>
      <c r="X89" s="50">
        <v>0.982267</v>
      </c>
      <c r="Y89" s="50">
        <v>0.33333333333333331</v>
      </c>
      <c r="Z89" s="50">
        <v>0</v>
      </c>
      <c r="AA89" s="71">
        <v>89</v>
      </c>
      <c r="AB89" s="71"/>
      <c r="AC89" s="72"/>
      <c r="AD89" s="78" t="s">
        <v>409</v>
      </c>
      <c r="AE89" s="98" t="s">
        <v>496</v>
      </c>
      <c r="AF89" s="2"/>
      <c r="AI89" s="3"/>
      <c r="AJ89" s="3"/>
    </row>
    <row r="90" spans="1:36" x14ac:dyDescent="0.25">
      <c r="A90" s="64" t="s">
        <v>264</v>
      </c>
      <c r="B90" s="65"/>
      <c r="C90" s="65"/>
      <c r="D90" s="66"/>
      <c r="E90" s="68"/>
      <c r="F90" s="96" t="s">
        <v>384</v>
      </c>
      <c r="G90" s="65"/>
      <c r="H90" s="69"/>
      <c r="I90" s="70"/>
      <c r="J90" s="70"/>
      <c r="K90" s="69" t="s">
        <v>609</v>
      </c>
      <c r="L90" s="73"/>
      <c r="M90" s="74">
        <v>5699.61669921875</v>
      </c>
      <c r="N90" s="74">
        <v>9817.1845703125</v>
      </c>
      <c r="O90" s="75"/>
      <c r="P90" s="76"/>
      <c r="Q90" s="76"/>
      <c r="R90" s="82"/>
      <c r="S90" s="49">
        <v>1</v>
      </c>
      <c r="T90" s="49">
        <v>1</v>
      </c>
      <c r="U90" s="50">
        <v>0</v>
      </c>
      <c r="V90" s="50">
        <v>0.14285700000000001</v>
      </c>
      <c r="W90" s="50">
        <v>0</v>
      </c>
      <c r="X90" s="50">
        <v>0.59523499999999996</v>
      </c>
      <c r="Y90" s="50">
        <v>0</v>
      </c>
      <c r="Z90" s="50">
        <v>1</v>
      </c>
      <c r="AA90" s="71">
        <v>90</v>
      </c>
      <c r="AB90" s="71"/>
      <c r="AC90" s="72"/>
      <c r="AD90" s="78" t="s">
        <v>409</v>
      </c>
      <c r="AE90" s="98" t="s">
        <v>497</v>
      </c>
      <c r="AF90" s="2"/>
      <c r="AI90" s="3"/>
      <c r="AJ90" s="3"/>
    </row>
    <row r="91" spans="1:36" x14ac:dyDescent="0.25">
      <c r="A91" s="64" t="s">
        <v>266</v>
      </c>
      <c r="B91" s="65"/>
      <c r="C91" s="65"/>
      <c r="D91" s="66"/>
      <c r="E91" s="68"/>
      <c r="F91" s="96" t="s">
        <v>385</v>
      </c>
      <c r="G91" s="65"/>
      <c r="H91" s="69"/>
      <c r="I91" s="70"/>
      <c r="J91" s="70"/>
      <c r="K91" s="69" t="s">
        <v>610</v>
      </c>
      <c r="L91" s="73"/>
      <c r="M91" s="74">
        <v>5929.55859375</v>
      </c>
      <c r="N91" s="74">
        <v>9763.708984375</v>
      </c>
      <c r="O91" s="75"/>
      <c r="P91" s="76"/>
      <c r="Q91" s="76"/>
      <c r="R91" s="82"/>
      <c r="S91" s="49">
        <v>1</v>
      </c>
      <c r="T91" s="49">
        <v>1</v>
      </c>
      <c r="U91" s="50">
        <v>0</v>
      </c>
      <c r="V91" s="50">
        <v>0.14285700000000001</v>
      </c>
      <c r="W91" s="50">
        <v>0</v>
      </c>
      <c r="X91" s="50">
        <v>0.59523499999999996</v>
      </c>
      <c r="Y91" s="50">
        <v>0</v>
      </c>
      <c r="Z91" s="50">
        <v>1</v>
      </c>
      <c r="AA91" s="71">
        <v>91</v>
      </c>
      <c r="AB91" s="71"/>
      <c r="AC91" s="72"/>
      <c r="AD91" s="78" t="s">
        <v>409</v>
      </c>
      <c r="AE91" s="98" t="s">
        <v>498</v>
      </c>
      <c r="AF91" s="2"/>
      <c r="AI91" s="3"/>
      <c r="AJ91" s="3"/>
    </row>
    <row r="92" spans="1:36" x14ac:dyDescent="0.25">
      <c r="A92" s="64" t="s">
        <v>267</v>
      </c>
      <c r="B92" s="65"/>
      <c r="C92" s="65"/>
      <c r="D92" s="66"/>
      <c r="E92" s="68"/>
      <c r="F92" s="96" t="s">
        <v>386</v>
      </c>
      <c r="G92" s="65"/>
      <c r="H92" s="69"/>
      <c r="I92" s="70"/>
      <c r="J92" s="70"/>
      <c r="K92" s="69" t="s">
        <v>611</v>
      </c>
      <c r="L92" s="73"/>
      <c r="M92" s="74">
        <v>6156.57470703125</v>
      </c>
      <c r="N92" s="74">
        <v>9695.2431640625</v>
      </c>
      <c r="O92" s="75"/>
      <c r="P92" s="76"/>
      <c r="Q92" s="76"/>
      <c r="R92" s="82"/>
      <c r="S92" s="49">
        <v>2</v>
      </c>
      <c r="T92" s="49">
        <v>2</v>
      </c>
      <c r="U92" s="50">
        <v>0</v>
      </c>
      <c r="V92" s="50">
        <v>1</v>
      </c>
      <c r="W92" s="50">
        <v>0</v>
      </c>
      <c r="X92" s="50">
        <v>1.2982389999999999</v>
      </c>
      <c r="Y92" s="50">
        <v>0</v>
      </c>
      <c r="Z92" s="50">
        <v>1</v>
      </c>
      <c r="AA92" s="71">
        <v>92</v>
      </c>
      <c r="AB92" s="71"/>
      <c r="AC92" s="72"/>
      <c r="AD92" s="78" t="s">
        <v>409</v>
      </c>
      <c r="AE92" s="98" t="s">
        <v>499</v>
      </c>
      <c r="AF92" s="2"/>
      <c r="AI92" s="3"/>
      <c r="AJ92" s="3"/>
    </row>
    <row r="93" spans="1:36" x14ac:dyDescent="0.25">
      <c r="A93" s="64" t="s">
        <v>268</v>
      </c>
      <c r="B93" s="65"/>
      <c r="C93" s="65"/>
      <c r="D93" s="66"/>
      <c r="E93" s="68"/>
      <c r="F93" s="96" t="s">
        <v>387</v>
      </c>
      <c r="G93" s="65"/>
      <c r="H93" s="69"/>
      <c r="I93" s="70"/>
      <c r="J93" s="70"/>
      <c r="K93" s="69" t="s">
        <v>612</v>
      </c>
      <c r="L93" s="73"/>
      <c r="M93" s="74">
        <v>6379.94970703125</v>
      </c>
      <c r="N93" s="74">
        <v>9612.001953125</v>
      </c>
      <c r="O93" s="75"/>
      <c r="P93" s="76"/>
      <c r="Q93" s="76"/>
      <c r="R93" s="82"/>
      <c r="S93" s="49">
        <v>1</v>
      </c>
      <c r="T93" s="49">
        <v>1</v>
      </c>
      <c r="U93" s="50">
        <v>0</v>
      </c>
      <c r="V93" s="50">
        <v>1</v>
      </c>
      <c r="W93" s="50">
        <v>0</v>
      </c>
      <c r="X93" s="50">
        <v>0.70175100000000001</v>
      </c>
      <c r="Y93" s="50">
        <v>0</v>
      </c>
      <c r="Z93" s="50">
        <v>1</v>
      </c>
      <c r="AA93" s="71">
        <v>93</v>
      </c>
      <c r="AB93" s="71"/>
      <c r="AC93" s="72"/>
      <c r="AD93" s="78" t="s">
        <v>409</v>
      </c>
      <c r="AE93" s="98" t="s">
        <v>500</v>
      </c>
      <c r="AF93" s="2"/>
      <c r="AI93" s="3"/>
      <c r="AJ93" s="3"/>
    </row>
    <row r="94" spans="1:36" x14ac:dyDescent="0.25">
      <c r="A94" s="64" t="s">
        <v>269</v>
      </c>
      <c r="B94" s="65"/>
      <c r="C94" s="65"/>
      <c r="D94" s="66"/>
      <c r="E94" s="68"/>
      <c r="F94" s="96" t="s">
        <v>388</v>
      </c>
      <c r="G94" s="65"/>
      <c r="H94" s="69"/>
      <c r="I94" s="70"/>
      <c r="J94" s="70"/>
      <c r="K94" s="69" t="s">
        <v>613</v>
      </c>
      <c r="L94" s="73"/>
      <c r="M94" s="74">
        <v>6598.9814453125</v>
      </c>
      <c r="N94" s="74">
        <v>9514.2490234375</v>
      </c>
      <c r="O94" s="75"/>
      <c r="P94" s="76"/>
      <c r="Q94" s="76"/>
      <c r="R94" s="82"/>
      <c r="S94" s="49">
        <v>1</v>
      </c>
      <c r="T94" s="49">
        <v>1</v>
      </c>
      <c r="U94" s="50">
        <v>0</v>
      </c>
      <c r="V94" s="50">
        <v>0.14285700000000001</v>
      </c>
      <c r="W94" s="50">
        <v>0</v>
      </c>
      <c r="X94" s="50">
        <v>0.59523499999999996</v>
      </c>
      <c r="Y94" s="50">
        <v>0</v>
      </c>
      <c r="Z94" s="50">
        <v>1</v>
      </c>
      <c r="AA94" s="71">
        <v>94</v>
      </c>
      <c r="AB94" s="71"/>
      <c r="AC94" s="72"/>
      <c r="AD94" s="78" t="s">
        <v>409</v>
      </c>
      <c r="AE94" s="98" t="s">
        <v>501</v>
      </c>
      <c r="AF94" s="2"/>
      <c r="AI94" s="3"/>
      <c r="AJ94" s="3"/>
    </row>
    <row r="95" spans="1:36" x14ac:dyDescent="0.25">
      <c r="A95" s="64" t="s">
        <v>270</v>
      </c>
      <c r="B95" s="65"/>
      <c r="C95" s="65"/>
      <c r="D95" s="66"/>
      <c r="E95" s="68"/>
      <c r="F95" s="96" t="s">
        <v>389</v>
      </c>
      <c r="G95" s="65"/>
      <c r="H95" s="69"/>
      <c r="I95" s="70"/>
      <c r="J95" s="70"/>
      <c r="K95" s="69" t="s">
        <v>614</v>
      </c>
      <c r="L95" s="73"/>
      <c r="M95" s="74">
        <v>6812.98095703125</v>
      </c>
      <c r="N95" s="74">
        <v>9402.291015625</v>
      </c>
      <c r="O95" s="75"/>
      <c r="P95" s="76"/>
      <c r="Q95" s="76"/>
      <c r="R95" s="82"/>
      <c r="S95" s="49">
        <v>2</v>
      </c>
      <c r="T95" s="49">
        <v>2</v>
      </c>
      <c r="U95" s="50">
        <v>0</v>
      </c>
      <c r="V95" s="50">
        <v>0.16666700000000001</v>
      </c>
      <c r="W95" s="50">
        <v>0</v>
      </c>
      <c r="X95" s="50">
        <v>0.83494699999999999</v>
      </c>
      <c r="Y95" s="50">
        <v>0</v>
      </c>
      <c r="Z95" s="50">
        <v>1</v>
      </c>
      <c r="AA95" s="71">
        <v>95</v>
      </c>
      <c r="AB95" s="71"/>
      <c r="AC95" s="72"/>
      <c r="AD95" s="78" t="s">
        <v>409</v>
      </c>
      <c r="AE95" s="98" t="s">
        <v>502</v>
      </c>
      <c r="AF95" s="2"/>
      <c r="AI95" s="3"/>
      <c r="AJ95" s="3"/>
    </row>
    <row r="96" spans="1:36" x14ac:dyDescent="0.25">
      <c r="A96" s="64" t="s">
        <v>271</v>
      </c>
      <c r="B96" s="65"/>
      <c r="C96" s="65"/>
      <c r="D96" s="66"/>
      <c r="E96" s="68"/>
      <c r="F96" s="96" t="s">
        <v>390</v>
      </c>
      <c r="G96" s="65"/>
      <c r="H96" s="69"/>
      <c r="I96" s="70"/>
      <c r="J96" s="70"/>
      <c r="K96" s="69" t="s">
        <v>615</v>
      </c>
      <c r="L96" s="73"/>
      <c r="M96" s="74">
        <v>7021.27392578125</v>
      </c>
      <c r="N96" s="74">
        <v>9276.48046875</v>
      </c>
      <c r="O96" s="75"/>
      <c r="P96" s="76"/>
      <c r="Q96" s="76"/>
      <c r="R96" s="82"/>
      <c r="S96" s="49">
        <v>3</v>
      </c>
      <c r="T96" s="49">
        <v>3</v>
      </c>
      <c r="U96" s="50">
        <v>4</v>
      </c>
      <c r="V96" s="50">
        <v>0.25</v>
      </c>
      <c r="W96" s="50">
        <v>0</v>
      </c>
      <c r="X96" s="50">
        <v>1.1650419999999999</v>
      </c>
      <c r="Y96" s="50">
        <v>0</v>
      </c>
      <c r="Z96" s="50">
        <v>1</v>
      </c>
      <c r="AA96" s="71">
        <v>96</v>
      </c>
      <c r="AB96" s="71"/>
      <c r="AC96" s="72"/>
      <c r="AD96" s="78" t="s">
        <v>409</v>
      </c>
      <c r="AE96" s="98" t="s">
        <v>503</v>
      </c>
      <c r="AF96" s="2"/>
      <c r="AI96" s="3"/>
      <c r="AJ96" s="3"/>
    </row>
    <row r="97" spans="1:36" x14ac:dyDescent="0.25">
      <c r="A97" s="64" t="s">
        <v>272</v>
      </c>
      <c r="B97" s="65"/>
      <c r="C97" s="65"/>
      <c r="D97" s="66"/>
      <c r="E97" s="68"/>
      <c r="F97" s="96" t="s">
        <v>391</v>
      </c>
      <c r="G97" s="65"/>
      <c r="H97" s="69"/>
      <c r="I97" s="70"/>
      <c r="J97" s="70"/>
      <c r="K97" s="69" t="s">
        <v>616</v>
      </c>
      <c r="L97" s="73"/>
      <c r="M97" s="74">
        <v>7223.2060546875</v>
      </c>
      <c r="N97" s="74">
        <v>9137.2119140625</v>
      </c>
      <c r="O97" s="75"/>
      <c r="P97" s="76"/>
      <c r="Q97" s="76"/>
      <c r="R97" s="82"/>
      <c r="S97" s="49">
        <v>2</v>
      </c>
      <c r="T97" s="49">
        <v>2</v>
      </c>
      <c r="U97" s="50">
        <v>0</v>
      </c>
      <c r="V97" s="50">
        <v>1</v>
      </c>
      <c r="W97" s="50">
        <v>0</v>
      </c>
      <c r="X97" s="50">
        <v>0.99999499999999997</v>
      </c>
      <c r="Y97" s="50">
        <v>0</v>
      </c>
      <c r="Z97" s="50">
        <v>1</v>
      </c>
      <c r="AA97" s="71">
        <v>97</v>
      </c>
      <c r="AB97" s="71"/>
      <c r="AC97" s="72"/>
      <c r="AD97" s="78" t="s">
        <v>409</v>
      </c>
      <c r="AE97" s="98" t="s">
        <v>504</v>
      </c>
      <c r="AF97" s="2"/>
      <c r="AI97" s="3"/>
      <c r="AJ97" s="3"/>
    </row>
    <row r="98" spans="1:36" x14ac:dyDescent="0.25">
      <c r="A98" s="64" t="s">
        <v>273</v>
      </c>
      <c r="B98" s="65"/>
      <c r="C98" s="65"/>
      <c r="D98" s="66"/>
      <c r="E98" s="68"/>
      <c r="F98" s="96" t="s">
        <v>392</v>
      </c>
      <c r="G98" s="65"/>
      <c r="H98" s="69"/>
      <c r="I98" s="70"/>
      <c r="J98" s="70"/>
      <c r="K98" s="69" t="s">
        <v>617</v>
      </c>
      <c r="L98" s="73"/>
      <c r="M98" s="74">
        <v>7418.14111328125</v>
      </c>
      <c r="N98" s="74">
        <v>8984.92578125</v>
      </c>
      <c r="O98" s="75"/>
      <c r="P98" s="76"/>
      <c r="Q98" s="76"/>
      <c r="R98" s="82"/>
      <c r="S98" s="49">
        <v>2</v>
      </c>
      <c r="T98" s="49">
        <v>2</v>
      </c>
      <c r="U98" s="50">
        <v>0</v>
      </c>
      <c r="V98" s="50">
        <v>1</v>
      </c>
      <c r="W98" s="50">
        <v>0</v>
      </c>
      <c r="X98" s="50">
        <v>0.99999499999999997</v>
      </c>
      <c r="Y98" s="50">
        <v>0</v>
      </c>
      <c r="Z98" s="50">
        <v>1</v>
      </c>
      <c r="AA98" s="71">
        <v>98</v>
      </c>
      <c r="AB98" s="71"/>
      <c r="AC98" s="72"/>
      <c r="AD98" s="78" t="s">
        <v>409</v>
      </c>
      <c r="AE98" s="98" t="s">
        <v>505</v>
      </c>
      <c r="AF98" s="2"/>
      <c r="AI98" s="3"/>
      <c r="AJ98" s="3"/>
    </row>
    <row r="99" spans="1:36" x14ac:dyDescent="0.25">
      <c r="A99" s="64" t="s">
        <v>274</v>
      </c>
      <c r="B99" s="65"/>
      <c r="C99" s="65"/>
      <c r="D99" s="66"/>
      <c r="E99" s="68"/>
      <c r="F99" s="96" t="s">
        <v>393</v>
      </c>
      <c r="G99" s="65"/>
      <c r="H99" s="69"/>
      <c r="I99" s="70"/>
      <c r="J99" s="70"/>
      <c r="K99" s="69" t="s">
        <v>618</v>
      </c>
      <c r="L99" s="73"/>
      <c r="M99" s="74">
        <v>7605.46728515625</v>
      </c>
      <c r="N99" s="74">
        <v>8820.0986328125</v>
      </c>
      <c r="O99" s="75"/>
      <c r="P99" s="76"/>
      <c r="Q99" s="76"/>
      <c r="R99" s="82"/>
      <c r="S99" s="49">
        <v>3</v>
      </c>
      <c r="T99" s="49">
        <v>3</v>
      </c>
      <c r="U99" s="50">
        <v>4</v>
      </c>
      <c r="V99" s="50">
        <v>0.25</v>
      </c>
      <c r="W99" s="50">
        <v>0</v>
      </c>
      <c r="X99" s="50">
        <v>1.1650419999999999</v>
      </c>
      <c r="Y99" s="50">
        <v>0</v>
      </c>
      <c r="Z99" s="50">
        <v>1</v>
      </c>
      <c r="AA99" s="71">
        <v>99</v>
      </c>
      <c r="AB99" s="71"/>
      <c r="AC99" s="72"/>
      <c r="AD99" s="78" t="s">
        <v>409</v>
      </c>
      <c r="AE99" s="98" t="s">
        <v>506</v>
      </c>
      <c r="AF99" s="2"/>
      <c r="AI99" s="3"/>
      <c r="AJ99" s="3"/>
    </row>
    <row r="100" spans="1:36" x14ac:dyDescent="0.25">
      <c r="A100" s="64" t="s">
        <v>275</v>
      </c>
      <c r="B100" s="65"/>
      <c r="C100" s="65"/>
      <c r="D100" s="66"/>
      <c r="E100" s="68"/>
      <c r="F100" s="96" t="s">
        <v>394</v>
      </c>
      <c r="G100" s="65"/>
      <c r="H100" s="69"/>
      <c r="I100" s="70"/>
      <c r="J100" s="70"/>
      <c r="K100" s="69" t="s">
        <v>619</v>
      </c>
      <c r="L100" s="73"/>
      <c r="M100" s="74">
        <v>7784.59326171875</v>
      </c>
      <c r="N100" s="74">
        <v>8643.251953125</v>
      </c>
      <c r="O100" s="75"/>
      <c r="P100" s="76"/>
      <c r="Q100" s="76"/>
      <c r="R100" s="82"/>
      <c r="S100" s="49">
        <v>2</v>
      </c>
      <c r="T100" s="49">
        <v>2</v>
      </c>
      <c r="U100" s="50">
        <v>0</v>
      </c>
      <c r="V100" s="50">
        <v>0.16666700000000001</v>
      </c>
      <c r="W100" s="50">
        <v>0</v>
      </c>
      <c r="X100" s="50">
        <v>0.83494699999999999</v>
      </c>
      <c r="Y100" s="50">
        <v>0</v>
      </c>
      <c r="Z100" s="50">
        <v>1</v>
      </c>
      <c r="AA100" s="71">
        <v>100</v>
      </c>
      <c r="AB100" s="71"/>
      <c r="AC100" s="72"/>
      <c r="AD100" s="78" t="s">
        <v>409</v>
      </c>
      <c r="AE100" s="98" t="s">
        <v>507</v>
      </c>
      <c r="AF100" s="2"/>
      <c r="AI100" s="3"/>
      <c r="AJ100" s="3"/>
    </row>
    <row r="101" spans="1:36" x14ac:dyDescent="0.25">
      <c r="A101" s="64" t="s">
        <v>276</v>
      </c>
      <c r="B101" s="65"/>
      <c r="C101" s="65"/>
      <c r="D101" s="66"/>
      <c r="E101" s="68"/>
      <c r="F101" s="96" t="s">
        <v>395</v>
      </c>
      <c r="G101" s="65"/>
      <c r="H101" s="69"/>
      <c r="I101" s="70"/>
      <c r="J101" s="70"/>
      <c r="K101" s="69" t="s">
        <v>620</v>
      </c>
      <c r="L101" s="73"/>
      <c r="M101" s="74">
        <v>7954.95654296875</v>
      </c>
      <c r="N101" s="74">
        <v>8454.939453125</v>
      </c>
      <c r="O101" s="75"/>
      <c r="P101" s="76"/>
      <c r="Q101" s="76"/>
      <c r="R101" s="82"/>
      <c r="S101" s="49">
        <v>2</v>
      </c>
      <c r="T101" s="49">
        <v>2</v>
      </c>
      <c r="U101" s="50">
        <v>0</v>
      </c>
      <c r="V101" s="50">
        <v>1</v>
      </c>
      <c r="W101" s="50">
        <v>0</v>
      </c>
      <c r="X101" s="50">
        <v>1.2982389999999999</v>
      </c>
      <c r="Y101" s="50">
        <v>0</v>
      </c>
      <c r="Z101" s="50">
        <v>1</v>
      </c>
      <c r="AA101" s="71">
        <v>101</v>
      </c>
      <c r="AB101" s="71"/>
      <c r="AC101" s="72"/>
      <c r="AD101" s="78" t="s">
        <v>409</v>
      </c>
      <c r="AE101" s="98" t="s">
        <v>508</v>
      </c>
      <c r="AF101" s="2"/>
      <c r="AI101" s="3"/>
      <c r="AJ101" s="3"/>
    </row>
    <row r="102" spans="1:36" x14ac:dyDescent="0.25">
      <c r="A102" s="64" t="s">
        <v>277</v>
      </c>
      <c r="B102" s="65"/>
      <c r="C102" s="65"/>
      <c r="D102" s="66"/>
      <c r="E102" s="68"/>
      <c r="F102" s="96" t="s">
        <v>396</v>
      </c>
      <c r="G102" s="65"/>
      <c r="H102" s="69"/>
      <c r="I102" s="70"/>
      <c r="J102" s="70"/>
      <c r="K102" s="69" t="s">
        <v>621</v>
      </c>
      <c r="L102" s="73"/>
      <c r="M102" s="74">
        <v>8116.0205078125</v>
      </c>
      <c r="N102" s="74">
        <v>8255.755859375</v>
      </c>
      <c r="O102" s="75"/>
      <c r="P102" s="76"/>
      <c r="Q102" s="76"/>
      <c r="R102" s="82"/>
      <c r="S102" s="49">
        <v>1</v>
      </c>
      <c r="T102" s="49">
        <v>1</v>
      </c>
      <c r="U102" s="50">
        <v>0</v>
      </c>
      <c r="V102" s="50">
        <v>1</v>
      </c>
      <c r="W102" s="50">
        <v>0</v>
      </c>
      <c r="X102" s="50">
        <v>0.70175100000000001</v>
      </c>
      <c r="Y102" s="50">
        <v>0</v>
      </c>
      <c r="Z102" s="50">
        <v>1</v>
      </c>
      <c r="AA102" s="71">
        <v>102</v>
      </c>
      <c r="AB102" s="71"/>
      <c r="AC102" s="72"/>
      <c r="AD102" s="78" t="s">
        <v>409</v>
      </c>
      <c r="AE102" s="98" t="s">
        <v>509</v>
      </c>
      <c r="AF102" s="2"/>
      <c r="AI102" s="3"/>
      <c r="AJ102" s="3"/>
    </row>
    <row r="103" spans="1:36" x14ac:dyDescent="0.25">
      <c r="A103" s="64" t="s">
        <v>279</v>
      </c>
      <c r="B103" s="65"/>
      <c r="C103" s="65"/>
      <c r="D103" s="66"/>
      <c r="E103" s="68"/>
      <c r="F103" s="96" t="s">
        <v>397</v>
      </c>
      <c r="G103" s="65"/>
      <c r="H103" s="69"/>
      <c r="I103" s="70"/>
      <c r="J103" s="70"/>
      <c r="K103" s="69" t="s">
        <v>622</v>
      </c>
      <c r="L103" s="73"/>
      <c r="M103" s="74">
        <v>8267.279296875</v>
      </c>
      <c r="N103" s="74">
        <v>8046.326171875</v>
      </c>
      <c r="O103" s="75"/>
      <c r="P103" s="76"/>
      <c r="Q103" s="76"/>
      <c r="R103" s="82"/>
      <c r="S103" s="49">
        <v>1</v>
      </c>
      <c r="T103" s="49">
        <v>1</v>
      </c>
      <c r="U103" s="50">
        <v>0</v>
      </c>
      <c r="V103" s="50">
        <v>0.33333299999999999</v>
      </c>
      <c r="W103" s="50">
        <v>0</v>
      </c>
      <c r="X103" s="50">
        <v>0.63829499999999995</v>
      </c>
      <c r="Y103" s="50">
        <v>0</v>
      </c>
      <c r="Z103" s="50">
        <v>1</v>
      </c>
      <c r="AA103" s="71">
        <v>103</v>
      </c>
      <c r="AB103" s="71"/>
      <c r="AC103" s="72"/>
      <c r="AD103" s="78" t="s">
        <v>409</v>
      </c>
      <c r="AE103" s="98" t="s">
        <v>510</v>
      </c>
      <c r="AF103" s="2"/>
      <c r="AI103" s="3"/>
      <c r="AJ103" s="3"/>
    </row>
    <row r="104" spans="1:36" x14ac:dyDescent="0.25">
      <c r="A104" s="64" t="s">
        <v>280</v>
      </c>
      <c r="B104" s="65"/>
      <c r="C104" s="65"/>
      <c r="D104" s="66"/>
      <c r="E104" s="68"/>
      <c r="F104" s="96" t="s">
        <v>398</v>
      </c>
      <c r="G104" s="65"/>
      <c r="H104" s="69"/>
      <c r="I104" s="70"/>
      <c r="J104" s="70"/>
      <c r="K104" s="69" t="s">
        <v>623</v>
      </c>
      <c r="L104" s="73"/>
      <c r="M104" s="74">
        <v>8408.255859375</v>
      </c>
      <c r="N104" s="74">
        <v>7827.31005859375</v>
      </c>
      <c r="O104" s="75"/>
      <c r="P104" s="76"/>
      <c r="Q104" s="76"/>
      <c r="R104" s="82"/>
      <c r="S104" s="49">
        <v>7</v>
      </c>
      <c r="T104" s="49">
        <v>7</v>
      </c>
      <c r="U104" s="50">
        <v>0</v>
      </c>
      <c r="V104" s="50">
        <v>0.16666700000000001</v>
      </c>
      <c r="W104" s="50">
        <v>0.14285700000000001</v>
      </c>
      <c r="X104" s="50">
        <v>0.99999499999999997</v>
      </c>
      <c r="Y104" s="50">
        <v>1</v>
      </c>
      <c r="Z104" s="50">
        <v>1</v>
      </c>
      <c r="AA104" s="71">
        <v>104</v>
      </c>
      <c r="AB104" s="71"/>
      <c r="AC104" s="72"/>
      <c r="AD104" s="78" t="s">
        <v>409</v>
      </c>
      <c r="AE104" s="98" t="s">
        <v>511</v>
      </c>
      <c r="AF104" s="2"/>
      <c r="AI104" s="3"/>
      <c r="AJ104" s="3"/>
    </row>
    <row r="105" spans="1:36" x14ac:dyDescent="0.25">
      <c r="A105" s="64" t="s">
        <v>281</v>
      </c>
      <c r="B105" s="65"/>
      <c r="C105" s="65"/>
      <c r="D105" s="66"/>
      <c r="E105" s="68"/>
      <c r="F105" s="96" t="s">
        <v>399</v>
      </c>
      <c r="G105" s="65"/>
      <c r="H105" s="69"/>
      <c r="I105" s="70"/>
      <c r="J105" s="70"/>
      <c r="K105" s="69" t="s">
        <v>624</v>
      </c>
      <c r="L105" s="73"/>
      <c r="M105" s="74">
        <v>8538.5078125</v>
      </c>
      <c r="N105" s="74">
        <v>7599.396484375</v>
      </c>
      <c r="O105" s="75"/>
      <c r="P105" s="76"/>
      <c r="Q105" s="76"/>
      <c r="R105" s="82"/>
      <c r="S105" s="49">
        <v>7</v>
      </c>
      <c r="T105" s="49">
        <v>7</v>
      </c>
      <c r="U105" s="50">
        <v>0</v>
      </c>
      <c r="V105" s="50">
        <v>0.16666700000000001</v>
      </c>
      <c r="W105" s="50">
        <v>0.14285700000000001</v>
      </c>
      <c r="X105" s="50">
        <v>0.99999499999999997</v>
      </c>
      <c r="Y105" s="50">
        <v>1</v>
      </c>
      <c r="Z105" s="50">
        <v>1</v>
      </c>
      <c r="AA105" s="71">
        <v>105</v>
      </c>
      <c r="AB105" s="71"/>
      <c r="AC105" s="72"/>
      <c r="AD105" s="78" t="s">
        <v>409</v>
      </c>
      <c r="AE105" s="98" t="s">
        <v>512</v>
      </c>
      <c r="AF105" s="2"/>
      <c r="AI105" s="3"/>
      <c r="AJ105" s="3"/>
    </row>
    <row r="106" spans="1:36" x14ac:dyDescent="0.25">
      <c r="A106" s="64" t="s">
        <v>282</v>
      </c>
      <c r="B106" s="65"/>
      <c r="C106" s="65"/>
      <c r="D106" s="66"/>
      <c r="E106" s="68"/>
      <c r="F106" s="96" t="s">
        <v>400</v>
      </c>
      <c r="G106" s="65"/>
      <c r="H106" s="69"/>
      <c r="I106" s="70"/>
      <c r="J106" s="70"/>
      <c r="K106" s="69" t="s">
        <v>625</v>
      </c>
      <c r="L106" s="73"/>
      <c r="M106" s="74">
        <v>8657.625</v>
      </c>
      <c r="N106" s="74">
        <v>7363.30322265625</v>
      </c>
      <c r="O106" s="75"/>
      <c r="P106" s="76"/>
      <c r="Q106" s="76"/>
      <c r="R106" s="82"/>
      <c r="S106" s="49">
        <v>7</v>
      </c>
      <c r="T106" s="49">
        <v>7</v>
      </c>
      <c r="U106" s="50">
        <v>0</v>
      </c>
      <c r="V106" s="50">
        <v>0.16666700000000001</v>
      </c>
      <c r="W106" s="50">
        <v>0.14285700000000001</v>
      </c>
      <c r="X106" s="50">
        <v>0.99999499999999997</v>
      </c>
      <c r="Y106" s="50">
        <v>1</v>
      </c>
      <c r="Z106" s="50">
        <v>1</v>
      </c>
      <c r="AA106" s="71">
        <v>106</v>
      </c>
      <c r="AB106" s="71"/>
      <c r="AC106" s="72"/>
      <c r="AD106" s="78" t="s">
        <v>409</v>
      </c>
      <c r="AE106" s="98" t="s">
        <v>513</v>
      </c>
      <c r="AF106" s="2"/>
      <c r="AI106" s="3"/>
      <c r="AJ106" s="3"/>
    </row>
    <row r="107" spans="1:36" x14ac:dyDescent="0.25">
      <c r="A107" s="64" t="s">
        <v>283</v>
      </c>
      <c r="B107" s="65"/>
      <c r="C107" s="65"/>
      <c r="D107" s="66"/>
      <c r="E107" s="68"/>
      <c r="F107" s="96" t="s">
        <v>401</v>
      </c>
      <c r="G107" s="65"/>
      <c r="H107" s="69"/>
      <c r="I107" s="70"/>
      <c r="J107" s="70"/>
      <c r="K107" s="69" t="s">
        <v>626</v>
      </c>
      <c r="L107" s="73"/>
      <c r="M107" s="74">
        <v>8765.2314453125</v>
      </c>
      <c r="N107" s="74">
        <v>7119.77197265625</v>
      </c>
      <c r="O107" s="75"/>
      <c r="P107" s="76"/>
      <c r="Q107" s="76"/>
      <c r="R107" s="82"/>
      <c r="S107" s="49">
        <v>7</v>
      </c>
      <c r="T107" s="49">
        <v>7</v>
      </c>
      <c r="U107" s="50">
        <v>0</v>
      </c>
      <c r="V107" s="50">
        <v>0.16666700000000001</v>
      </c>
      <c r="W107" s="50">
        <v>0.14285700000000001</v>
      </c>
      <c r="X107" s="50">
        <v>0.99999499999999997</v>
      </c>
      <c r="Y107" s="50">
        <v>1</v>
      </c>
      <c r="Z107" s="50">
        <v>1</v>
      </c>
      <c r="AA107" s="71">
        <v>107</v>
      </c>
      <c r="AB107" s="71"/>
      <c r="AC107" s="72"/>
      <c r="AD107" s="78" t="s">
        <v>409</v>
      </c>
      <c r="AE107" s="98" t="s">
        <v>514</v>
      </c>
      <c r="AF107" s="2"/>
      <c r="AI107" s="3"/>
      <c r="AJ107" s="3"/>
    </row>
    <row r="108" spans="1:36" x14ac:dyDescent="0.25">
      <c r="A108" s="64" t="s">
        <v>284</v>
      </c>
      <c r="B108" s="65"/>
      <c r="C108" s="65"/>
      <c r="D108" s="66"/>
      <c r="E108" s="68"/>
      <c r="F108" s="96" t="s">
        <v>402</v>
      </c>
      <c r="G108" s="65"/>
      <c r="H108" s="69"/>
      <c r="I108" s="70"/>
      <c r="J108" s="70"/>
      <c r="K108" s="69" t="s">
        <v>627</v>
      </c>
      <c r="L108" s="73"/>
      <c r="M108" s="74">
        <v>8860.9892578125</v>
      </c>
      <c r="N108" s="74">
        <v>6869.5703125</v>
      </c>
      <c r="O108" s="75"/>
      <c r="P108" s="76"/>
      <c r="Q108" s="76"/>
      <c r="R108" s="82"/>
      <c r="S108" s="49">
        <v>7</v>
      </c>
      <c r="T108" s="49">
        <v>7</v>
      </c>
      <c r="U108" s="50">
        <v>0</v>
      </c>
      <c r="V108" s="50">
        <v>0.16666700000000001</v>
      </c>
      <c r="W108" s="50">
        <v>0.14285700000000001</v>
      </c>
      <c r="X108" s="50">
        <v>0.99999499999999997</v>
      </c>
      <c r="Y108" s="50">
        <v>1</v>
      </c>
      <c r="Z108" s="50">
        <v>1</v>
      </c>
      <c r="AA108" s="71">
        <v>108</v>
      </c>
      <c r="AB108" s="71"/>
      <c r="AC108" s="72"/>
      <c r="AD108" s="78" t="s">
        <v>409</v>
      </c>
      <c r="AE108" s="98" t="s">
        <v>515</v>
      </c>
      <c r="AF108" s="2"/>
      <c r="AI108" s="3"/>
      <c r="AJ108" s="3"/>
    </row>
    <row r="109" spans="1:36" x14ac:dyDescent="0.25">
      <c r="A109" s="64" t="s">
        <v>286</v>
      </c>
      <c r="B109" s="65"/>
      <c r="C109" s="65"/>
      <c r="D109" s="66"/>
      <c r="E109" s="68"/>
      <c r="F109" s="96" t="s">
        <v>403</v>
      </c>
      <c r="G109" s="65"/>
      <c r="H109" s="69"/>
      <c r="I109" s="70"/>
      <c r="J109" s="70"/>
      <c r="K109" s="69" t="s">
        <v>628</v>
      </c>
      <c r="L109" s="73"/>
      <c r="M109" s="74">
        <v>8944.5986328125</v>
      </c>
      <c r="N109" s="74">
        <v>6613.484375</v>
      </c>
      <c r="O109" s="75"/>
      <c r="P109" s="76"/>
      <c r="Q109" s="76"/>
      <c r="R109" s="82"/>
      <c r="S109" s="49">
        <v>7</v>
      </c>
      <c r="T109" s="49">
        <v>7</v>
      </c>
      <c r="U109" s="50">
        <v>0</v>
      </c>
      <c r="V109" s="50">
        <v>0.16666700000000001</v>
      </c>
      <c r="W109" s="50">
        <v>0.14285700000000001</v>
      </c>
      <c r="X109" s="50">
        <v>0.99999499999999997</v>
      </c>
      <c r="Y109" s="50">
        <v>1</v>
      </c>
      <c r="Z109" s="50">
        <v>1</v>
      </c>
      <c r="AA109" s="71">
        <v>109</v>
      </c>
      <c r="AB109" s="71"/>
      <c r="AC109" s="72"/>
      <c r="AD109" s="78" t="s">
        <v>409</v>
      </c>
      <c r="AE109" s="98" t="s">
        <v>516</v>
      </c>
      <c r="AF109" s="2"/>
      <c r="AI109" s="3"/>
      <c r="AJ109" s="3"/>
    </row>
    <row r="110" spans="1:36" x14ac:dyDescent="0.25">
      <c r="A110" s="64" t="s">
        <v>285</v>
      </c>
      <c r="B110" s="65"/>
      <c r="C110" s="65"/>
      <c r="D110" s="66"/>
      <c r="E110" s="68"/>
      <c r="F110" s="96" t="s">
        <v>404</v>
      </c>
      <c r="G110" s="65"/>
      <c r="H110" s="69"/>
      <c r="I110" s="70"/>
      <c r="J110" s="70"/>
      <c r="K110" s="69" t="s">
        <v>629</v>
      </c>
      <c r="L110" s="73"/>
      <c r="M110" s="74">
        <v>9015.794921875</v>
      </c>
      <c r="N110" s="74">
        <v>6352.3203125</v>
      </c>
      <c r="O110" s="75"/>
      <c r="P110" s="76"/>
      <c r="Q110" s="76"/>
      <c r="R110" s="82"/>
      <c r="S110" s="49">
        <v>7</v>
      </c>
      <c r="T110" s="49">
        <v>7</v>
      </c>
      <c r="U110" s="50">
        <v>0</v>
      </c>
      <c r="V110" s="50">
        <v>0.16666700000000001</v>
      </c>
      <c r="W110" s="50">
        <v>0.14285700000000001</v>
      </c>
      <c r="X110" s="50">
        <v>0.99999499999999997</v>
      </c>
      <c r="Y110" s="50">
        <v>1</v>
      </c>
      <c r="Z110" s="50">
        <v>1</v>
      </c>
      <c r="AA110" s="71">
        <v>110</v>
      </c>
      <c r="AB110" s="71"/>
      <c r="AC110" s="72"/>
      <c r="AD110" s="78" t="s">
        <v>409</v>
      </c>
      <c r="AE110" s="98" t="s">
        <v>517</v>
      </c>
      <c r="AF110" s="2"/>
      <c r="AI110" s="3"/>
      <c r="AJ110" s="3"/>
    </row>
    <row r="111" spans="1:36" x14ac:dyDescent="0.25">
      <c r="A111" s="64" t="s">
        <v>287</v>
      </c>
      <c r="B111" s="65"/>
      <c r="C111" s="65"/>
      <c r="D111" s="66"/>
      <c r="E111" s="68"/>
      <c r="F111" s="96" t="s">
        <v>405</v>
      </c>
      <c r="G111" s="65"/>
      <c r="H111" s="69"/>
      <c r="I111" s="70"/>
      <c r="J111" s="70"/>
      <c r="K111" s="69" t="s">
        <v>630</v>
      </c>
      <c r="L111" s="73"/>
      <c r="M111" s="74">
        <v>9074.353515625</v>
      </c>
      <c r="N111" s="74">
        <v>6086.8994140625</v>
      </c>
      <c r="O111" s="75"/>
      <c r="P111" s="76"/>
      <c r="Q111" s="76"/>
      <c r="R111" s="82"/>
      <c r="S111" s="49">
        <v>2</v>
      </c>
      <c r="T111" s="49">
        <v>2</v>
      </c>
      <c r="U111" s="50">
        <v>0</v>
      </c>
      <c r="V111" s="50">
        <v>1</v>
      </c>
      <c r="W111" s="50">
        <v>0</v>
      </c>
      <c r="X111" s="50">
        <v>0.99999499999999997</v>
      </c>
      <c r="Y111" s="50">
        <v>0</v>
      </c>
      <c r="Z111" s="50">
        <v>1</v>
      </c>
      <c r="AA111" s="71">
        <v>111</v>
      </c>
      <c r="AB111" s="71"/>
      <c r="AC111" s="72"/>
      <c r="AD111" s="78" t="s">
        <v>409</v>
      </c>
      <c r="AE111" s="98" t="s">
        <v>518</v>
      </c>
      <c r="AF111" s="2"/>
      <c r="AI111" s="3"/>
      <c r="AJ111" s="3"/>
    </row>
    <row r="112" spans="1:36" x14ac:dyDescent="0.25">
      <c r="A112" s="64" t="s">
        <v>288</v>
      </c>
      <c r="B112" s="65"/>
      <c r="C112" s="65"/>
      <c r="D112" s="66"/>
      <c r="E112" s="68"/>
      <c r="F112" s="96" t="s">
        <v>406</v>
      </c>
      <c r="G112" s="65"/>
      <c r="H112" s="69"/>
      <c r="I112" s="70"/>
      <c r="J112" s="70"/>
      <c r="K112" s="69" t="s">
        <v>631</v>
      </c>
      <c r="L112" s="73"/>
      <c r="M112" s="74">
        <v>9120.0927734375</v>
      </c>
      <c r="N112" s="74">
        <v>5818.05810546875</v>
      </c>
      <c r="O112" s="75"/>
      <c r="P112" s="76"/>
      <c r="Q112" s="76"/>
      <c r="R112" s="82"/>
      <c r="S112" s="49">
        <v>2</v>
      </c>
      <c r="T112" s="49">
        <v>2</v>
      </c>
      <c r="U112" s="50">
        <v>0</v>
      </c>
      <c r="V112" s="50">
        <v>1</v>
      </c>
      <c r="W112" s="50">
        <v>0</v>
      </c>
      <c r="X112" s="50">
        <v>0.99999499999999997</v>
      </c>
      <c r="Y112" s="50">
        <v>0</v>
      </c>
      <c r="Z112" s="50">
        <v>1</v>
      </c>
      <c r="AA112" s="71">
        <v>112</v>
      </c>
      <c r="AB112" s="71"/>
      <c r="AC112" s="72"/>
      <c r="AD112" s="78" t="s">
        <v>409</v>
      </c>
      <c r="AE112" s="98" t="s">
        <v>519</v>
      </c>
      <c r="AF112" s="2"/>
      <c r="AI112" s="3"/>
      <c r="AJ112" s="3"/>
    </row>
    <row r="113" spans="1:36" x14ac:dyDescent="0.25">
      <c r="A113" s="64" t="s">
        <v>289</v>
      </c>
      <c r="B113" s="65"/>
      <c r="C113" s="65"/>
      <c r="D113" s="66"/>
      <c r="E113" s="68"/>
      <c r="F113" s="96" t="s">
        <v>407</v>
      </c>
      <c r="G113" s="65"/>
      <c r="H113" s="69"/>
      <c r="I113" s="70"/>
      <c r="J113" s="70"/>
      <c r="K113" s="69" t="s">
        <v>632</v>
      </c>
      <c r="L113" s="73"/>
      <c r="M113" s="74">
        <v>9152.865234375</v>
      </c>
      <c r="N113" s="74">
        <v>5546.64013671875</v>
      </c>
      <c r="O113" s="75"/>
      <c r="P113" s="76"/>
      <c r="Q113" s="76"/>
      <c r="R113" s="82"/>
      <c r="S113" s="49">
        <v>3</v>
      </c>
      <c r="T113" s="49">
        <v>3</v>
      </c>
      <c r="U113" s="50">
        <v>12</v>
      </c>
      <c r="V113" s="50">
        <v>1.1627999999999999E-2</v>
      </c>
      <c r="W113" s="50">
        <v>0</v>
      </c>
      <c r="X113" s="50">
        <v>0.89905400000000002</v>
      </c>
      <c r="Y113" s="50">
        <v>0</v>
      </c>
      <c r="Z113" s="50">
        <v>1</v>
      </c>
      <c r="AA113" s="71">
        <v>113</v>
      </c>
      <c r="AB113" s="71"/>
      <c r="AC113" s="72"/>
      <c r="AD113" s="78" t="s">
        <v>409</v>
      </c>
      <c r="AE113" s="98" t="s">
        <v>520</v>
      </c>
      <c r="AF113" s="2"/>
      <c r="AI113" s="3"/>
      <c r="AJ113" s="3"/>
    </row>
    <row r="114" spans="1:36" x14ac:dyDescent="0.25">
      <c r="A114" s="83" t="s">
        <v>291</v>
      </c>
      <c r="B114" s="84"/>
      <c r="C114" s="84"/>
      <c r="D114" s="85"/>
      <c r="E114" s="86"/>
      <c r="F114" s="97" t="s">
        <v>408</v>
      </c>
      <c r="G114" s="84"/>
      <c r="H114" s="87"/>
      <c r="I114" s="88"/>
      <c r="J114" s="88"/>
      <c r="K114" s="87" t="s">
        <v>633</v>
      </c>
      <c r="L114" s="89"/>
      <c r="M114" s="90">
        <v>9172.5703125</v>
      </c>
      <c r="N114" s="90">
        <v>5273.5009765625</v>
      </c>
      <c r="O114" s="91"/>
      <c r="P114" s="92"/>
      <c r="Q114" s="92"/>
      <c r="R114" s="93"/>
      <c r="S114" s="49">
        <v>1</v>
      </c>
      <c r="T114" s="49">
        <v>2</v>
      </c>
      <c r="U114" s="50">
        <v>0</v>
      </c>
      <c r="V114" s="50">
        <v>1.2987E-2</v>
      </c>
      <c r="W114" s="50">
        <v>0</v>
      </c>
      <c r="X114" s="50">
        <v>0.60920700000000005</v>
      </c>
      <c r="Y114" s="50">
        <v>0</v>
      </c>
      <c r="Z114" s="50">
        <v>0</v>
      </c>
      <c r="AA114" s="94">
        <v>114</v>
      </c>
      <c r="AB114" s="94"/>
      <c r="AC114" s="95"/>
      <c r="AD114" s="78" t="s">
        <v>409</v>
      </c>
      <c r="AE114" s="98" t="s">
        <v>521</v>
      </c>
      <c r="AF114" s="2"/>
      <c r="AI114" s="3"/>
      <c r="AJ114" s="3"/>
    </row>
  </sheetData>
  <dataConsolidate/>
  <dataValidations count="20">
    <dataValidation allowBlank="1" showInputMessage="1" errorTitle="Invalid Vertex Visibility" error="You have entered an unrecognized vertex visibility.  Try selecting from the drop-down list instead." promptTitle="Vertex ID" prompt="This is a unique ID that gets filled in automatically.  Do not edit this column." sqref="AA3:AA114"/>
    <dataValidation allowBlank="1" errorTitle="Invalid Vertex Visibility" error="You have entered an unrecognized vertex visibility.  Try selecting from the drop-down list instead." sqref="AF3"/>
    <dataValidation allowBlank="1" showErrorMessage="1" sqref="AF2"/>
    <dataValidation type="list" allowBlank="1" showInputMessage="1" showErrorMessage="1" errorTitle="Invalid Vertex Locked" error="You have entered an invalid vertex &quot;locked.&quot;  Try selecting from the drop-down list instead." promptTitle="Vertex Locked?" prompt="Set to Yes to lock the vertex at its current location." sqref="O3:O114">
      <formula1>ValidBooleansDefaultFalse</formula1>
    </dataValidation>
    <dataValidation allowBlank="1" showInputMessage="1" errorTitle="Invalid Vertex Location" error="The optional vertex location's X and Y values must be whole numbers between 0 and 9999." promptTitle="Vertex Location" prompt="Enter an optional vertex location.  X and Y values should be between 0 and 9,999.  If you enter X and Y values, you should set NodeXL, Graph, Layout to &quot;None&quot; to prevent NodeXL from overwriting your values when you show the graph." sqref="M3:N114"/>
    <dataValidation allowBlank="1" showInputMessage="1" showErrorMessage="1" errorTitle="Invalid Vertex Visibility" error="You have entered an unrecognized vertex visibility.  Try selecting from the drop-down list instead." promptTitle="Vertex Layout Order" prompt="Enter an optional number to control the order in which the vertices are laid out and stacked in the graph." sqref="L3:L114"/>
    <dataValidation allowBlank="1" showInputMessage="1" errorTitle="Invalid Vertex Location" error="The optional vertex location's X and Y values must be whole numbers between 0 and 9999." promptTitle="Vertex Polar R" prompt="Enter an optional vertex polar radial coordinate.  This is used only when a Layout Type of Polar or Polar Absolute is selected in the graph pane.  Hover the mouse over the column header for more details." sqref="P3:P114"/>
    <dataValidation allowBlank="1" showInputMessage="1" errorTitle="Invalid Vertex Location" error="The optional vertex location's X and Y values must be whole numbers between 0 and 9999." promptTitle="Vertex Polar Angle" prompt="Enter an optional vertex polar angle coordinate, in degrees.  This is used only when a Layout Type of Polar or Polar Absolute is selected in the graph pane." sqref="Q3:Q114"/>
    <dataValidation allowBlank="1" showInputMessage="1" errorTitle="Invalid Vertex Image Key" promptTitle="Vertex Tooltip" prompt="Enter optional text that will pop up when the mouse is hovered over the vertex." sqref="K3:K114"/>
    <dataValidation allowBlank="1" errorTitle="Invalid Vertex Visibility" error="You have entered an unrecognized vertex visibility.  Try selecting from the drop-down list instead." promptTitle="Vertex ID" prompt="This is a unique ID that gets filled in automatically.  Do not edit this column." sqref="AB3:AB114"/>
    <dataValidation type="list" allowBlank="1" showInputMessage="1" showErrorMessage="1" errorTitle="Invalid Vertex Visibility" error="You have entered an invalid vertex visibility.  Try selecting from the drop-down list instead." promptTitle="Vertex Visibility" prompt="Select an optional vertex visibility.  Vertices are &quot;Show if in an Edge&quot; by default." sqref="G3:G114">
      <formula1>ValidVertexVisibilities</formula1>
    </dataValidation>
    <dataValidation allowBlank="1" showInputMessage="1" errorTitle="Invalid Vertex Image Key" promptTitle="Vertex Label" prompt="To show a vertex as a box containing text, set the Shape to Label and enter a label.  To annotate another shape with text, set the Shape to something else and enter a label." sqref="H3:H114"/>
    <dataValidation allowBlank="1" showInputMessage="1" promptTitle="Vertex Label Fill Color" prompt="To select an optional fill color for the Label shape, right-click and select Select Color on the right-click menu." sqref="I3:I114"/>
    <dataValidation allowBlank="1" showInputMessage="1" errorTitle="Invalid Vertex Image Key" promptTitle="Vertex Image File" prompt="Enter the path to an image file.  Hover over the column header for examples." sqref="F3:F114"/>
    <dataValidation allowBlank="1" showInputMessage="1" promptTitle="Vertex Color" prompt="To select an optional vertex color, right-click and select Select Color on the right-click menu." sqref="B3:B114"/>
    <dataValidation allowBlank="1" showInputMessage="1" errorTitle="Invalid Vertex Opacity" error="The optional vertex opacity must be a whole number between 0 and 10." promptTitle="Vertex Opacity" prompt="Enter an optional vertex opacity between 0 (transparent) and 100 (opaque)." sqref="E3:E114"/>
    <dataValidation type="list" allowBlank="1" showInputMessage="1" showErrorMessage="1" errorTitle="Invalid Vertex Shape" error="You have entered an invalid vertex shape.  Try selecting from the drop-down list instead." promptTitle="Vertex Shape" prompt="Select an optional vertex shape." sqref="C3:C114">
      <formula1>ValidVertexShapes</formula1>
    </dataValidation>
    <dataValidation allowBlank="1" showInputMessage="1" errorTitle="Invalid Vertex Size" error="The optional vertex size must be a decimal number.  Any size is acceptable, although 1 is used if the size is less than 1, and 10 is used if the size is greater than 10." promptTitle="Vertex Size" prompt="Enter an optional vertex size between 1 and 1,000." sqref="D3:D114"/>
    <dataValidation type="list" allowBlank="1" showInputMessage="1" showErrorMessage="1" errorTitle="Invalid Vertex Label Position" error="You have entered an invalid vertex label position.  Try selecting from the drop-down list instead." promptTitle="Vertex Label Position" prompt="Select an optional vertex label position." sqref="J3:J114">
      <formula1>ValidVertexLabelPositions</formula1>
    </dataValidation>
    <dataValidation allowBlank="1" showInputMessage="1" showErrorMessage="1" promptTitle="Vertex Name" prompt="Enter the name of the vertex." sqref="A3:A114"/>
  </dataValidations>
  <hyperlinks>
    <hyperlink ref="F3" r:id="rId1"/>
    <hyperlink ref="F4" r:id="rId2"/>
    <hyperlink ref="F5" r:id="rId3"/>
    <hyperlink ref="F6" r:id="rId4"/>
    <hyperlink ref="F7" r:id="rId5"/>
    <hyperlink ref="F8" r:id="rId6"/>
    <hyperlink ref="F9" r:id="rId7"/>
    <hyperlink ref="F10" r:id="rId8"/>
    <hyperlink ref="F11" r:id="rId9"/>
    <hyperlink ref="F12" r:id="rId10"/>
    <hyperlink ref="F13" r:id="rId11"/>
    <hyperlink ref="F14" r:id="rId12"/>
    <hyperlink ref="F15" r:id="rId13"/>
    <hyperlink ref="F16" r:id="rId14"/>
    <hyperlink ref="F17" r:id="rId15"/>
    <hyperlink ref="F18" r:id="rId16"/>
    <hyperlink ref="F19" r:id="rId17"/>
    <hyperlink ref="F20" r:id="rId18"/>
    <hyperlink ref="F21" r:id="rId19"/>
    <hyperlink ref="F22" r:id="rId20"/>
    <hyperlink ref="F23" r:id="rId21"/>
    <hyperlink ref="F24" r:id="rId22"/>
    <hyperlink ref="F25" r:id="rId23"/>
    <hyperlink ref="F26" r:id="rId24"/>
    <hyperlink ref="F27" r:id="rId25"/>
    <hyperlink ref="F28" r:id="rId26"/>
    <hyperlink ref="F29" r:id="rId27"/>
    <hyperlink ref="F30" r:id="rId28"/>
    <hyperlink ref="F31" r:id="rId29"/>
    <hyperlink ref="F32" r:id="rId30"/>
    <hyperlink ref="F33" r:id="rId31"/>
    <hyperlink ref="F34" r:id="rId32"/>
    <hyperlink ref="F35" r:id="rId33"/>
    <hyperlink ref="F36" r:id="rId34"/>
    <hyperlink ref="F37" r:id="rId35"/>
    <hyperlink ref="F38" r:id="rId36"/>
    <hyperlink ref="F39" r:id="rId37"/>
    <hyperlink ref="F40" r:id="rId38"/>
    <hyperlink ref="F41" r:id="rId39"/>
    <hyperlink ref="F42" r:id="rId40"/>
    <hyperlink ref="F43" r:id="rId41"/>
    <hyperlink ref="F44" r:id="rId42"/>
    <hyperlink ref="F45" r:id="rId43"/>
    <hyperlink ref="F46" r:id="rId44"/>
    <hyperlink ref="F47" r:id="rId45"/>
    <hyperlink ref="F48" r:id="rId46"/>
    <hyperlink ref="F49" r:id="rId47"/>
    <hyperlink ref="F50" r:id="rId48"/>
    <hyperlink ref="F51" r:id="rId49"/>
    <hyperlink ref="F52" r:id="rId50"/>
    <hyperlink ref="F53" r:id="rId51"/>
    <hyperlink ref="F54" r:id="rId52"/>
    <hyperlink ref="F55" r:id="rId53"/>
    <hyperlink ref="F56" r:id="rId54"/>
    <hyperlink ref="F57" r:id="rId55"/>
    <hyperlink ref="F58" r:id="rId56"/>
    <hyperlink ref="F59" r:id="rId57"/>
    <hyperlink ref="F60" r:id="rId58"/>
    <hyperlink ref="F61" r:id="rId59"/>
    <hyperlink ref="F62" r:id="rId60"/>
    <hyperlink ref="F63" r:id="rId61"/>
    <hyperlink ref="F64" r:id="rId62"/>
    <hyperlink ref="F65" r:id="rId63"/>
    <hyperlink ref="F66" r:id="rId64"/>
    <hyperlink ref="F67" r:id="rId65"/>
    <hyperlink ref="F68" r:id="rId66"/>
    <hyperlink ref="F69" r:id="rId67"/>
    <hyperlink ref="F70" r:id="rId68"/>
    <hyperlink ref="F71" r:id="rId69"/>
    <hyperlink ref="F72" r:id="rId70"/>
    <hyperlink ref="F73" r:id="rId71"/>
    <hyperlink ref="F74" r:id="rId72"/>
    <hyperlink ref="F75" r:id="rId73"/>
    <hyperlink ref="F76" r:id="rId74"/>
    <hyperlink ref="F77" r:id="rId75"/>
    <hyperlink ref="F78" r:id="rId76"/>
    <hyperlink ref="F79" r:id="rId77"/>
    <hyperlink ref="F80" r:id="rId78"/>
    <hyperlink ref="F81" r:id="rId79"/>
    <hyperlink ref="F82" r:id="rId80"/>
    <hyperlink ref="F83" r:id="rId81"/>
    <hyperlink ref="F84" r:id="rId82"/>
    <hyperlink ref="F85" r:id="rId83"/>
    <hyperlink ref="F86" r:id="rId84"/>
    <hyperlink ref="F87" r:id="rId85"/>
    <hyperlink ref="F88" r:id="rId86"/>
    <hyperlink ref="F89" r:id="rId87"/>
    <hyperlink ref="F90" r:id="rId88"/>
    <hyperlink ref="F91" r:id="rId89"/>
    <hyperlink ref="F92" r:id="rId90"/>
    <hyperlink ref="F93" r:id="rId91"/>
    <hyperlink ref="F94" r:id="rId92"/>
    <hyperlink ref="F95" r:id="rId93"/>
    <hyperlink ref="F96" r:id="rId94"/>
    <hyperlink ref="F97" r:id="rId95"/>
    <hyperlink ref="F98" r:id="rId96"/>
    <hyperlink ref="F99" r:id="rId97"/>
    <hyperlink ref="F100" r:id="rId98"/>
    <hyperlink ref="F101" r:id="rId99"/>
    <hyperlink ref="F102" r:id="rId100"/>
    <hyperlink ref="F103" r:id="rId101"/>
    <hyperlink ref="F104" r:id="rId102"/>
    <hyperlink ref="F105" r:id="rId103"/>
    <hyperlink ref="F106" r:id="rId104"/>
    <hyperlink ref="F107" r:id="rId105"/>
    <hyperlink ref="F108" r:id="rId106"/>
    <hyperlink ref="F109" r:id="rId107"/>
    <hyperlink ref="F110" r:id="rId108"/>
    <hyperlink ref="F111" r:id="rId109"/>
    <hyperlink ref="F112" r:id="rId110"/>
    <hyperlink ref="F113" r:id="rId111"/>
    <hyperlink ref="F114" r:id="rId112"/>
    <hyperlink ref="AE3" r:id="rId113"/>
    <hyperlink ref="AE4" r:id="rId114"/>
    <hyperlink ref="AE5" r:id="rId115"/>
    <hyperlink ref="AE6" r:id="rId116"/>
    <hyperlink ref="AE7" r:id="rId117"/>
    <hyperlink ref="AE8" r:id="rId118"/>
    <hyperlink ref="AE9" r:id="rId119"/>
    <hyperlink ref="AE10" r:id="rId120"/>
    <hyperlink ref="AE11" r:id="rId121"/>
    <hyperlink ref="AE12" r:id="rId122"/>
    <hyperlink ref="AE13" r:id="rId123"/>
    <hyperlink ref="AE14" r:id="rId124"/>
    <hyperlink ref="AE15" r:id="rId125"/>
    <hyperlink ref="AE16" r:id="rId126"/>
    <hyperlink ref="AE17" r:id="rId127"/>
    <hyperlink ref="AE18" r:id="rId128"/>
    <hyperlink ref="AE19" r:id="rId129"/>
    <hyperlink ref="AE20" r:id="rId130"/>
    <hyperlink ref="AE21" r:id="rId131"/>
    <hyperlink ref="AE22" r:id="rId132"/>
    <hyperlink ref="AE23" r:id="rId133"/>
    <hyperlink ref="AE24" r:id="rId134"/>
    <hyperlink ref="AE25" r:id="rId135"/>
    <hyperlink ref="AE26" r:id="rId136"/>
    <hyperlink ref="AE27" r:id="rId137"/>
    <hyperlink ref="AE28" r:id="rId138"/>
    <hyperlink ref="AE29" r:id="rId139"/>
    <hyperlink ref="AE30" r:id="rId140"/>
    <hyperlink ref="AE31" r:id="rId141"/>
    <hyperlink ref="AE32" r:id="rId142"/>
    <hyperlink ref="AE33" r:id="rId143"/>
    <hyperlink ref="AE34" r:id="rId144"/>
    <hyperlink ref="AE35" r:id="rId145"/>
    <hyperlink ref="AE36" r:id="rId146"/>
    <hyperlink ref="AE37" r:id="rId147"/>
    <hyperlink ref="AE38" r:id="rId148"/>
    <hyperlink ref="AE39" r:id="rId149"/>
    <hyperlink ref="AE40" r:id="rId150"/>
    <hyperlink ref="AE41" r:id="rId151"/>
    <hyperlink ref="AE42" r:id="rId152"/>
    <hyperlink ref="AE43" r:id="rId153"/>
    <hyperlink ref="AE44" r:id="rId154"/>
    <hyperlink ref="AE45" r:id="rId155"/>
    <hyperlink ref="AE46" r:id="rId156"/>
    <hyperlink ref="AE47" r:id="rId157"/>
    <hyperlink ref="AE48" r:id="rId158"/>
    <hyperlink ref="AE49" r:id="rId159"/>
    <hyperlink ref="AE50" r:id="rId160"/>
    <hyperlink ref="AE51" r:id="rId161"/>
    <hyperlink ref="AE52" r:id="rId162"/>
    <hyperlink ref="AE53" r:id="rId163"/>
    <hyperlink ref="AE54" r:id="rId164"/>
    <hyperlink ref="AE55" r:id="rId165"/>
    <hyperlink ref="AE56" r:id="rId166"/>
    <hyperlink ref="AE57" r:id="rId167"/>
    <hyperlink ref="AE58" r:id="rId168"/>
    <hyperlink ref="AE59" r:id="rId169"/>
    <hyperlink ref="AE60" r:id="rId170"/>
    <hyperlink ref="AE61" r:id="rId171"/>
    <hyperlink ref="AE62" r:id="rId172"/>
    <hyperlink ref="AE63" r:id="rId173"/>
    <hyperlink ref="AE64" r:id="rId174"/>
    <hyperlink ref="AE65" r:id="rId175"/>
    <hyperlink ref="AE66" r:id="rId176"/>
    <hyperlink ref="AE67" r:id="rId177"/>
    <hyperlink ref="AE68" r:id="rId178"/>
    <hyperlink ref="AE69" r:id="rId179"/>
    <hyperlink ref="AE70" r:id="rId180"/>
    <hyperlink ref="AE71" r:id="rId181"/>
    <hyperlink ref="AE72" r:id="rId182"/>
    <hyperlink ref="AE73" r:id="rId183"/>
    <hyperlink ref="AE74" r:id="rId184"/>
    <hyperlink ref="AE75" r:id="rId185"/>
    <hyperlink ref="AE76" r:id="rId186"/>
    <hyperlink ref="AE77" r:id="rId187"/>
    <hyperlink ref="AE78" r:id="rId188"/>
    <hyperlink ref="AE79" r:id="rId189"/>
    <hyperlink ref="AE80" r:id="rId190"/>
    <hyperlink ref="AE81" r:id="rId191"/>
    <hyperlink ref="AE82" r:id="rId192"/>
    <hyperlink ref="AE83" r:id="rId193"/>
    <hyperlink ref="AE84" r:id="rId194"/>
    <hyperlink ref="AE85" r:id="rId195"/>
    <hyperlink ref="AE86" r:id="rId196"/>
    <hyperlink ref="AE87" r:id="rId197"/>
    <hyperlink ref="AE88" r:id="rId198"/>
    <hyperlink ref="AE89" r:id="rId199"/>
    <hyperlink ref="AE90" r:id="rId200"/>
    <hyperlink ref="AE91" r:id="rId201"/>
    <hyperlink ref="AE92" r:id="rId202"/>
    <hyperlink ref="AE93" r:id="rId203"/>
    <hyperlink ref="AE94" r:id="rId204"/>
    <hyperlink ref="AE95" r:id="rId205"/>
    <hyperlink ref="AE96" r:id="rId206"/>
    <hyperlink ref="AE97" r:id="rId207"/>
    <hyperlink ref="AE98" r:id="rId208"/>
    <hyperlink ref="AE99" r:id="rId209"/>
    <hyperlink ref="AE100" r:id="rId210"/>
    <hyperlink ref="AE101" r:id="rId211"/>
    <hyperlink ref="AE102" r:id="rId212"/>
    <hyperlink ref="AE103" r:id="rId213"/>
    <hyperlink ref="AE104" r:id="rId214"/>
    <hyperlink ref="AE105" r:id="rId215"/>
    <hyperlink ref="AE106" r:id="rId216"/>
    <hyperlink ref="AE107" r:id="rId217"/>
    <hyperlink ref="AE108" r:id="rId218"/>
    <hyperlink ref="AE109" r:id="rId219"/>
    <hyperlink ref="AE110" r:id="rId220"/>
    <hyperlink ref="AE111" r:id="rId221"/>
    <hyperlink ref="AE112" r:id="rId222"/>
    <hyperlink ref="AE113" r:id="rId223"/>
    <hyperlink ref="AE114" r:id="rId224"/>
  </hyperlinks>
  <pageMargins left="0.7" right="0.7" top="0.75" bottom="0.75" header="0.3" footer="0.3"/>
  <pageSetup orientation="portrait" horizontalDpi="0" verticalDpi="0" r:id="rId225"/>
  <legacyDrawing r:id="rId226"/>
  <tableParts count="1">
    <tablePart r:id="rId22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21"/>
  <sheetViews>
    <sheetView workbookViewId="0"/>
  </sheetViews>
  <sheetFormatPr defaultRowHeight="15" x14ac:dyDescent="0.25"/>
  <cols>
    <col min="1" max="1" width="10.85546875" style="3" bestFit="1" customWidth="1"/>
    <col min="2" max="2" width="16.85546875" style="3" bestFit="1" customWidth="1"/>
    <col min="4" max="5" width="9.140625" customWidth="1"/>
  </cols>
  <sheetData>
    <row r="1" spans="1:1" x14ac:dyDescent="0.25">
      <c r="A1" s="3" t="s">
        <v>49</v>
      </c>
    </row>
    <row r="2" spans="1:1" ht="15" customHeight="1" x14ac:dyDescent="0.25"/>
    <row r="3" spans="1:1" ht="15" customHeight="1" x14ac:dyDescent="0.25">
      <c r="A3" s="31" t="s">
        <v>50</v>
      </c>
    </row>
    <row r="21" spans="4:4" x14ac:dyDescent="0.25">
      <c r="D21" s="7"/>
    </row>
  </sheetData>
  <dataConsolidate/>
  <dataValidations xWindow="63" yWindow="236" count="2">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F65"/>
  <sheetViews>
    <sheetView tabSelected="1" workbookViewId="0">
      <pane ySplit="2" topLeftCell="A3" activePane="bottomLeft" state="frozen"/>
      <selection pane="bottomLeft" activeCell="D67" sqref="D67"/>
    </sheetView>
  </sheetViews>
  <sheetFormatPr defaultRowHeight="15" x14ac:dyDescent="0.25"/>
  <cols>
    <col min="1" max="1" width="9.42578125" style="1" bestFit="1" customWidth="1"/>
    <col min="2" max="2" width="14.28515625" bestFit="1" customWidth="1"/>
    <col min="3" max="3" width="15" bestFit="1" customWidth="1"/>
    <col min="4" max="4" width="11.140625" bestFit="1" customWidth="1"/>
    <col min="5" max="5" width="13" bestFit="1" customWidth="1"/>
    <col min="6" max="6" width="8" bestFit="1" customWidth="1"/>
    <col min="7" max="8" width="13.5703125" hidden="1" customWidth="1"/>
    <col min="9" max="9" width="11" hidden="1" customWidth="1"/>
    <col min="10" max="10" width="12.5703125" hidden="1" customWidth="1"/>
    <col min="11" max="11" width="11" customWidth="1"/>
    <col min="12" max="12" width="9.7109375" customWidth="1"/>
    <col min="13" max="13" width="13.140625" customWidth="1"/>
    <col min="14" max="15" width="8.42578125" customWidth="1"/>
    <col min="16" max="16" width="18.28515625" customWidth="1"/>
    <col min="17" max="17" width="14.85546875" customWidth="1"/>
    <col min="18" max="18" width="14.5703125" customWidth="1"/>
    <col min="19" max="21" width="24.140625" customWidth="1"/>
    <col min="22" max="22" width="21.28515625" customWidth="1"/>
    <col min="23" max="23" width="19.28515625" customWidth="1"/>
    <col min="24" max="24" width="10" customWidth="1"/>
    <col min="25" max="25" width="13.140625" bestFit="1" customWidth="1"/>
    <col min="26" max="26" width="14.5703125" bestFit="1" customWidth="1"/>
    <col min="27" max="27" width="14.7109375" bestFit="1" customWidth="1"/>
    <col min="28" max="28" width="12.5703125" bestFit="1" customWidth="1"/>
    <col min="29" max="29" width="15.7109375" bestFit="1" customWidth="1"/>
    <col min="30" max="30" width="13.7109375" bestFit="1" customWidth="1"/>
    <col min="31" max="31" width="16.85546875" bestFit="1" customWidth="1"/>
    <col min="32" max="32" width="11.42578125" bestFit="1" customWidth="1"/>
  </cols>
  <sheetData>
    <row r="1" spans="1:32" x14ac:dyDescent="0.2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32" s="13" customFormat="1" ht="30" customHeight="1" x14ac:dyDescent="0.25">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641</v>
      </c>
      <c r="Z2" s="13" t="s">
        <v>643</v>
      </c>
      <c r="AA2" s="13" t="s">
        <v>645</v>
      </c>
      <c r="AB2" s="13" t="s">
        <v>647</v>
      </c>
      <c r="AC2" s="13" t="s">
        <v>649</v>
      </c>
      <c r="AD2" s="13" t="s">
        <v>652</v>
      </c>
      <c r="AE2" s="13" t="s">
        <v>653</v>
      </c>
      <c r="AF2" s="13" t="s">
        <v>655</v>
      </c>
    </row>
    <row r="3" spans="1:32" x14ac:dyDescent="0.25">
      <c r="A3" s="64" t="s">
        <v>656</v>
      </c>
      <c r="B3" s="65" t="s">
        <v>719</v>
      </c>
      <c r="C3" s="65" t="s">
        <v>56</v>
      </c>
      <c r="D3" s="14"/>
      <c r="E3" s="14"/>
      <c r="F3" s="15"/>
      <c r="G3" s="63"/>
      <c r="H3" s="63"/>
      <c r="I3" s="51">
        <v>3</v>
      </c>
      <c r="J3" s="51"/>
      <c r="K3" s="47"/>
      <c r="L3" s="47"/>
      <c r="M3" s="47"/>
      <c r="N3" s="47"/>
      <c r="O3" s="47"/>
      <c r="P3" s="47"/>
      <c r="Q3" s="47"/>
      <c r="R3" s="47"/>
      <c r="S3" s="47"/>
      <c r="T3" s="47"/>
      <c r="U3" s="47"/>
      <c r="V3" s="47"/>
      <c r="W3" s="48"/>
      <c r="X3" s="48"/>
      <c r="Y3" s="78"/>
      <c r="Z3" s="78"/>
      <c r="AA3" s="78"/>
      <c r="AB3" s="78"/>
      <c r="AC3" s="78"/>
      <c r="AD3" s="78"/>
      <c r="AE3" s="78"/>
      <c r="AF3" s="78"/>
    </row>
    <row r="4" spans="1:32" x14ac:dyDescent="0.25">
      <c r="A4" s="64" t="s">
        <v>657</v>
      </c>
      <c r="B4" s="65" t="s">
        <v>720</v>
      </c>
      <c r="C4" s="65" t="s">
        <v>56</v>
      </c>
      <c r="D4" s="100"/>
      <c r="E4" s="14"/>
      <c r="F4" s="15"/>
      <c r="G4" s="63"/>
      <c r="H4" s="63"/>
      <c r="I4" s="101">
        <v>4</v>
      </c>
      <c r="J4" s="51"/>
      <c r="K4" s="47"/>
      <c r="L4" s="47"/>
      <c r="M4" s="47"/>
      <c r="N4" s="47"/>
      <c r="O4" s="47"/>
      <c r="P4" s="47"/>
      <c r="Q4" s="47"/>
      <c r="R4" s="47"/>
      <c r="S4" s="47"/>
      <c r="T4" s="47"/>
      <c r="U4" s="47"/>
      <c r="V4" s="47"/>
      <c r="W4" s="48"/>
      <c r="X4" s="48"/>
      <c r="Y4" s="79"/>
      <c r="Z4" s="79"/>
      <c r="AA4" s="79"/>
      <c r="AB4" s="79"/>
      <c r="AC4" s="79"/>
      <c r="AD4" s="79"/>
      <c r="AE4" s="79"/>
      <c r="AF4" s="79"/>
    </row>
    <row r="5" spans="1:32" x14ac:dyDescent="0.25">
      <c r="A5" s="64" t="s">
        <v>658</v>
      </c>
      <c r="B5" s="65" t="s">
        <v>721</v>
      </c>
      <c r="C5" s="65" t="s">
        <v>56</v>
      </c>
      <c r="D5" s="100"/>
      <c r="E5" s="14"/>
      <c r="F5" s="15"/>
      <c r="G5" s="63"/>
      <c r="H5" s="63"/>
      <c r="I5" s="101">
        <v>5</v>
      </c>
      <c r="J5" s="51"/>
      <c r="K5" s="47"/>
      <c r="L5" s="47"/>
      <c r="M5" s="47"/>
      <c r="N5" s="47"/>
      <c r="O5" s="47"/>
      <c r="P5" s="47"/>
      <c r="Q5" s="47"/>
      <c r="R5" s="47"/>
      <c r="S5" s="47"/>
      <c r="T5" s="47"/>
      <c r="U5" s="47"/>
      <c r="V5" s="47"/>
      <c r="W5" s="48"/>
      <c r="X5" s="48"/>
      <c r="Y5" s="79"/>
      <c r="Z5" s="79"/>
      <c r="AA5" s="79"/>
      <c r="AB5" s="79"/>
      <c r="AC5" s="79"/>
      <c r="AD5" s="79"/>
      <c r="AE5" s="79"/>
      <c r="AF5" s="79"/>
    </row>
    <row r="6" spans="1:32" x14ac:dyDescent="0.25">
      <c r="A6" s="64" t="s">
        <v>659</v>
      </c>
      <c r="B6" s="65" t="s">
        <v>722</v>
      </c>
      <c r="C6" s="65" t="s">
        <v>56</v>
      </c>
      <c r="D6" s="100"/>
      <c r="E6" s="14"/>
      <c r="F6" s="15"/>
      <c r="G6" s="63"/>
      <c r="H6" s="63"/>
      <c r="I6" s="101">
        <v>6</v>
      </c>
      <c r="J6" s="51"/>
      <c r="K6" s="47"/>
      <c r="L6" s="47"/>
      <c r="M6" s="47"/>
      <c r="N6" s="47"/>
      <c r="O6" s="47"/>
      <c r="P6" s="47"/>
      <c r="Q6" s="47"/>
      <c r="R6" s="47"/>
      <c r="S6" s="47"/>
      <c r="T6" s="47"/>
      <c r="U6" s="47"/>
      <c r="V6" s="47"/>
      <c r="W6" s="48"/>
      <c r="X6" s="48"/>
      <c r="Y6" s="79"/>
      <c r="Z6" s="79"/>
      <c r="AA6" s="79"/>
      <c r="AB6" s="79"/>
      <c r="AC6" s="79"/>
      <c r="AD6" s="79"/>
      <c r="AE6" s="79"/>
      <c r="AF6" s="79"/>
    </row>
    <row r="7" spans="1:32" x14ac:dyDescent="0.25">
      <c r="A7" s="64" t="s">
        <v>660</v>
      </c>
      <c r="B7" s="65" t="s">
        <v>723</v>
      </c>
      <c r="C7" s="65" t="s">
        <v>56</v>
      </c>
      <c r="D7" s="100"/>
      <c r="E7" s="14"/>
      <c r="F7" s="15"/>
      <c r="G7" s="63"/>
      <c r="H7" s="63"/>
      <c r="I7" s="101">
        <v>7</v>
      </c>
      <c r="J7" s="51"/>
      <c r="K7" s="47"/>
      <c r="L7" s="47"/>
      <c r="M7" s="47"/>
      <c r="N7" s="47"/>
      <c r="O7" s="47"/>
      <c r="P7" s="47"/>
      <c r="Q7" s="47"/>
      <c r="R7" s="47"/>
      <c r="S7" s="47"/>
      <c r="T7" s="47"/>
      <c r="U7" s="47"/>
      <c r="V7" s="47"/>
      <c r="W7" s="48"/>
      <c r="X7" s="48"/>
      <c r="Y7" s="79"/>
      <c r="Z7" s="79"/>
      <c r="AA7" s="79"/>
      <c r="AB7" s="79"/>
      <c r="AC7" s="79"/>
      <c r="AD7" s="79"/>
      <c r="AE7" s="79"/>
      <c r="AF7" s="79"/>
    </row>
    <row r="8" spans="1:32" x14ac:dyDescent="0.25">
      <c r="A8" s="64" t="s">
        <v>661</v>
      </c>
      <c r="B8" s="65" t="s">
        <v>724</v>
      </c>
      <c r="C8" s="65" t="s">
        <v>56</v>
      </c>
      <c r="D8" s="100"/>
      <c r="E8" s="14"/>
      <c r="F8" s="15"/>
      <c r="G8" s="63"/>
      <c r="H8" s="63"/>
      <c r="I8" s="101">
        <v>8</v>
      </c>
      <c r="J8" s="51"/>
      <c r="K8" s="47"/>
      <c r="L8" s="47"/>
      <c r="M8" s="47"/>
      <c r="N8" s="47"/>
      <c r="O8" s="47"/>
      <c r="P8" s="47"/>
      <c r="Q8" s="47"/>
      <c r="R8" s="47"/>
      <c r="S8" s="47"/>
      <c r="T8" s="47"/>
      <c r="U8" s="47"/>
      <c r="V8" s="47"/>
      <c r="W8" s="48"/>
      <c r="X8" s="48"/>
      <c r="Y8" s="79"/>
      <c r="Z8" s="79"/>
      <c r="AA8" s="79"/>
      <c r="AB8" s="79"/>
      <c r="AC8" s="79"/>
      <c r="AD8" s="79"/>
      <c r="AE8" s="79"/>
      <c r="AF8" s="79"/>
    </row>
    <row r="9" spans="1:32" x14ac:dyDescent="0.25">
      <c r="A9" s="64" t="s">
        <v>662</v>
      </c>
      <c r="B9" s="65" t="s">
        <v>725</v>
      </c>
      <c r="C9" s="65" t="s">
        <v>56</v>
      </c>
      <c r="D9" s="100"/>
      <c r="E9" s="14"/>
      <c r="F9" s="15"/>
      <c r="G9" s="63"/>
      <c r="H9" s="63"/>
      <c r="I9" s="101">
        <v>9</v>
      </c>
      <c r="J9" s="51"/>
      <c r="K9" s="47"/>
      <c r="L9" s="47"/>
      <c r="M9" s="47"/>
      <c r="N9" s="47"/>
      <c r="O9" s="47"/>
      <c r="P9" s="47"/>
      <c r="Q9" s="47"/>
      <c r="R9" s="47"/>
      <c r="S9" s="47"/>
      <c r="T9" s="47"/>
      <c r="U9" s="47"/>
      <c r="V9" s="47"/>
      <c r="W9" s="48"/>
      <c r="X9" s="48"/>
      <c r="Y9" s="79"/>
      <c r="Z9" s="79"/>
      <c r="AA9" s="79"/>
      <c r="AB9" s="79"/>
      <c r="AC9" s="79"/>
      <c r="AD9" s="79"/>
      <c r="AE9" s="79"/>
      <c r="AF9" s="79"/>
    </row>
    <row r="10" spans="1:32" ht="14.25" customHeight="1" x14ac:dyDescent="0.25">
      <c r="A10" s="64" t="s">
        <v>663</v>
      </c>
      <c r="B10" s="65" t="s">
        <v>726</v>
      </c>
      <c r="C10" s="65" t="s">
        <v>56</v>
      </c>
      <c r="D10" s="100"/>
      <c r="E10" s="14"/>
      <c r="F10" s="15"/>
      <c r="G10" s="63"/>
      <c r="H10" s="63"/>
      <c r="I10" s="101">
        <v>10</v>
      </c>
      <c r="J10" s="51"/>
      <c r="K10" s="47"/>
      <c r="L10" s="47"/>
      <c r="M10" s="47"/>
      <c r="N10" s="47"/>
      <c r="O10" s="47"/>
      <c r="P10" s="47"/>
      <c r="Q10" s="47"/>
      <c r="R10" s="47"/>
      <c r="S10" s="47"/>
      <c r="T10" s="47"/>
      <c r="U10" s="47"/>
      <c r="V10" s="47"/>
      <c r="W10" s="48"/>
      <c r="X10" s="48"/>
      <c r="Y10" s="79"/>
      <c r="Z10" s="79"/>
      <c r="AA10" s="79"/>
      <c r="AB10" s="79"/>
      <c r="AC10" s="79"/>
      <c r="AD10" s="79"/>
      <c r="AE10" s="79"/>
      <c r="AF10" s="79"/>
    </row>
    <row r="11" spans="1:32" x14ac:dyDescent="0.25">
      <c r="A11" s="64" t="s">
        <v>664</v>
      </c>
      <c r="B11" s="65" t="s">
        <v>727</v>
      </c>
      <c r="C11" s="65" t="s">
        <v>56</v>
      </c>
      <c r="D11" s="100"/>
      <c r="E11" s="14"/>
      <c r="F11" s="15"/>
      <c r="G11" s="63"/>
      <c r="H11" s="63"/>
      <c r="I11" s="101">
        <v>11</v>
      </c>
      <c r="J11" s="51"/>
      <c r="K11" s="47"/>
      <c r="L11" s="47"/>
      <c r="M11" s="47"/>
      <c r="N11" s="47"/>
      <c r="O11" s="47"/>
      <c r="P11" s="47"/>
      <c r="Q11" s="47"/>
      <c r="R11" s="47"/>
      <c r="S11" s="47"/>
      <c r="T11" s="47"/>
      <c r="U11" s="47"/>
      <c r="V11" s="47"/>
      <c r="W11" s="48"/>
      <c r="X11" s="48"/>
      <c r="Y11" s="79"/>
      <c r="Z11" s="79"/>
      <c r="AA11" s="79"/>
      <c r="AB11" s="79"/>
      <c r="AC11" s="79"/>
      <c r="AD11" s="79"/>
      <c r="AE11" s="79"/>
      <c r="AF11" s="79"/>
    </row>
    <row r="12" spans="1:32" x14ac:dyDescent="0.25">
      <c r="A12" s="64" t="s">
        <v>665</v>
      </c>
      <c r="B12" s="65" t="s">
        <v>728</v>
      </c>
      <c r="C12" s="65" t="s">
        <v>56</v>
      </c>
      <c r="D12" s="100"/>
      <c r="E12" s="14"/>
      <c r="F12" s="15"/>
      <c r="G12" s="63"/>
      <c r="H12" s="63"/>
      <c r="I12" s="101">
        <v>12</v>
      </c>
      <c r="J12" s="51"/>
      <c r="K12" s="47"/>
      <c r="L12" s="47"/>
      <c r="M12" s="47"/>
      <c r="N12" s="47"/>
      <c r="O12" s="47"/>
      <c r="P12" s="47"/>
      <c r="Q12" s="47"/>
      <c r="R12" s="47"/>
      <c r="S12" s="47"/>
      <c r="T12" s="47"/>
      <c r="U12" s="47"/>
      <c r="V12" s="47"/>
      <c r="W12" s="48"/>
      <c r="X12" s="48"/>
      <c r="Y12" s="79"/>
      <c r="Z12" s="79"/>
      <c r="AA12" s="79"/>
      <c r="AB12" s="79"/>
      <c r="AC12" s="79"/>
      <c r="AD12" s="79"/>
      <c r="AE12" s="79"/>
      <c r="AF12" s="79"/>
    </row>
    <row r="13" spans="1:32" x14ac:dyDescent="0.25">
      <c r="A13" s="64" t="s">
        <v>666</v>
      </c>
      <c r="B13" s="65" t="s">
        <v>729</v>
      </c>
      <c r="C13" s="65" t="s">
        <v>56</v>
      </c>
      <c r="D13" s="100"/>
      <c r="E13" s="14"/>
      <c r="F13" s="15"/>
      <c r="G13" s="63"/>
      <c r="H13" s="63"/>
      <c r="I13" s="101">
        <v>13</v>
      </c>
      <c r="J13" s="51"/>
      <c r="K13" s="47"/>
      <c r="L13" s="47"/>
      <c r="M13" s="47"/>
      <c r="N13" s="47"/>
      <c r="O13" s="47"/>
      <c r="P13" s="47"/>
      <c r="Q13" s="47"/>
      <c r="R13" s="47"/>
      <c r="S13" s="47"/>
      <c r="T13" s="47"/>
      <c r="U13" s="47"/>
      <c r="V13" s="47"/>
      <c r="W13" s="48"/>
      <c r="X13" s="48"/>
      <c r="Y13" s="79"/>
      <c r="Z13" s="79"/>
      <c r="AA13" s="79"/>
      <c r="AB13" s="79"/>
      <c r="AC13" s="79"/>
      <c r="AD13" s="79"/>
      <c r="AE13" s="79"/>
      <c r="AF13" s="79"/>
    </row>
    <row r="14" spans="1:32" x14ac:dyDescent="0.25">
      <c r="A14" s="64" t="s">
        <v>667</v>
      </c>
      <c r="B14" s="65" t="s">
        <v>730</v>
      </c>
      <c r="C14" s="65" t="s">
        <v>56</v>
      </c>
      <c r="D14" s="100"/>
      <c r="E14" s="14"/>
      <c r="F14" s="15"/>
      <c r="G14" s="63"/>
      <c r="H14" s="63"/>
      <c r="I14" s="101">
        <v>14</v>
      </c>
      <c r="J14" s="51"/>
      <c r="K14" s="47"/>
      <c r="L14" s="47"/>
      <c r="M14" s="47"/>
      <c r="N14" s="47"/>
      <c r="O14" s="47"/>
      <c r="P14" s="47"/>
      <c r="Q14" s="47"/>
      <c r="R14" s="47"/>
      <c r="S14" s="47"/>
      <c r="T14" s="47"/>
      <c r="U14" s="47"/>
      <c r="V14" s="47"/>
      <c r="W14" s="48"/>
      <c r="X14" s="48"/>
      <c r="Y14" s="79"/>
      <c r="Z14" s="79"/>
      <c r="AA14" s="79"/>
      <c r="AB14" s="79"/>
      <c r="AC14" s="79"/>
      <c r="AD14" s="79"/>
      <c r="AE14" s="79"/>
      <c r="AF14" s="79"/>
    </row>
    <row r="15" spans="1:32" x14ac:dyDescent="0.25">
      <c r="A15" s="64" t="s">
        <v>668</v>
      </c>
      <c r="B15" s="65" t="s">
        <v>719</v>
      </c>
      <c r="C15" s="65" t="s">
        <v>59</v>
      </c>
      <c r="D15" s="100"/>
      <c r="E15" s="14"/>
      <c r="F15" s="15"/>
      <c r="G15" s="63"/>
      <c r="H15" s="63"/>
      <c r="I15" s="101">
        <v>15</v>
      </c>
      <c r="J15" s="51"/>
      <c r="K15" s="47"/>
      <c r="L15" s="47"/>
      <c r="M15" s="47"/>
      <c r="N15" s="47"/>
      <c r="O15" s="47"/>
      <c r="P15" s="47"/>
      <c r="Q15" s="47"/>
      <c r="R15" s="47"/>
      <c r="S15" s="47"/>
      <c r="T15" s="47"/>
      <c r="U15" s="47"/>
      <c r="V15" s="47"/>
      <c r="W15" s="48"/>
      <c r="X15" s="48"/>
      <c r="Y15" s="79"/>
      <c r="Z15" s="79"/>
      <c r="AA15" s="79"/>
      <c r="AB15" s="79"/>
      <c r="AC15" s="79"/>
      <c r="AD15" s="79"/>
      <c r="AE15" s="79"/>
      <c r="AF15" s="79"/>
    </row>
    <row r="16" spans="1:32" x14ac:dyDescent="0.25">
      <c r="A16" s="64" t="s">
        <v>669</v>
      </c>
      <c r="B16" s="65" t="s">
        <v>720</v>
      </c>
      <c r="C16" s="65" t="s">
        <v>59</v>
      </c>
      <c r="D16" s="100"/>
      <c r="E16" s="14"/>
      <c r="F16" s="15"/>
      <c r="G16" s="63"/>
      <c r="H16" s="63"/>
      <c r="I16" s="101">
        <v>16</v>
      </c>
      <c r="J16" s="51"/>
      <c r="K16" s="47"/>
      <c r="L16" s="47"/>
      <c r="M16" s="47"/>
      <c r="N16" s="47"/>
      <c r="O16" s="47"/>
      <c r="P16" s="47"/>
      <c r="Q16" s="47"/>
      <c r="R16" s="47"/>
      <c r="S16" s="47"/>
      <c r="T16" s="47"/>
      <c r="U16" s="47"/>
      <c r="V16" s="47"/>
      <c r="W16" s="48"/>
      <c r="X16" s="48"/>
      <c r="Y16" s="79"/>
      <c r="Z16" s="79"/>
      <c r="AA16" s="79"/>
      <c r="AB16" s="79"/>
      <c r="AC16" s="79"/>
      <c r="AD16" s="79"/>
      <c r="AE16" s="79"/>
      <c r="AF16" s="79"/>
    </row>
    <row r="17" spans="1:32" x14ac:dyDescent="0.25">
      <c r="A17" s="64" t="s">
        <v>670</v>
      </c>
      <c r="B17" s="65" t="s">
        <v>721</v>
      </c>
      <c r="C17" s="65" t="s">
        <v>59</v>
      </c>
      <c r="D17" s="100"/>
      <c r="E17" s="14"/>
      <c r="F17" s="15"/>
      <c r="G17" s="63"/>
      <c r="H17" s="63"/>
      <c r="I17" s="101">
        <v>17</v>
      </c>
      <c r="J17" s="51"/>
      <c r="K17" s="47"/>
      <c r="L17" s="47"/>
      <c r="M17" s="47"/>
      <c r="N17" s="47"/>
      <c r="O17" s="47"/>
      <c r="P17" s="47"/>
      <c r="Q17" s="47"/>
      <c r="R17" s="47"/>
      <c r="S17" s="47"/>
      <c r="T17" s="47"/>
      <c r="U17" s="47"/>
      <c r="V17" s="47"/>
      <c r="W17" s="48"/>
      <c r="X17" s="48"/>
      <c r="Y17" s="79"/>
      <c r="Z17" s="79"/>
      <c r="AA17" s="79"/>
      <c r="AB17" s="79"/>
      <c r="AC17" s="79"/>
      <c r="AD17" s="79"/>
      <c r="AE17" s="79"/>
      <c r="AF17" s="79"/>
    </row>
    <row r="18" spans="1:32" x14ac:dyDescent="0.25">
      <c r="A18" s="64" t="s">
        <v>671</v>
      </c>
      <c r="B18" s="65" t="s">
        <v>722</v>
      </c>
      <c r="C18" s="65" t="s">
        <v>59</v>
      </c>
      <c r="D18" s="100"/>
      <c r="E18" s="14"/>
      <c r="F18" s="15"/>
      <c r="G18" s="63"/>
      <c r="H18" s="63"/>
      <c r="I18" s="101">
        <v>18</v>
      </c>
      <c r="J18" s="51"/>
      <c r="K18" s="47"/>
      <c r="L18" s="47"/>
      <c r="M18" s="47"/>
      <c r="N18" s="47"/>
      <c r="O18" s="47"/>
      <c r="P18" s="47"/>
      <c r="Q18" s="47"/>
      <c r="R18" s="47"/>
      <c r="S18" s="47"/>
      <c r="T18" s="47"/>
      <c r="U18" s="47"/>
      <c r="V18" s="47"/>
      <c r="W18" s="48"/>
      <c r="X18" s="48"/>
      <c r="Y18" s="79"/>
      <c r="Z18" s="79"/>
      <c r="AA18" s="79"/>
      <c r="AB18" s="79"/>
      <c r="AC18" s="79"/>
      <c r="AD18" s="79"/>
      <c r="AE18" s="79"/>
      <c r="AF18" s="79"/>
    </row>
    <row r="19" spans="1:32" x14ac:dyDescent="0.25">
      <c r="A19" s="64" t="s">
        <v>672</v>
      </c>
      <c r="B19" s="65" t="s">
        <v>723</v>
      </c>
      <c r="C19" s="65" t="s">
        <v>59</v>
      </c>
      <c r="D19" s="100"/>
      <c r="E19" s="14"/>
      <c r="F19" s="15"/>
      <c r="G19" s="63"/>
      <c r="H19" s="63"/>
      <c r="I19" s="101">
        <v>19</v>
      </c>
      <c r="J19" s="51"/>
      <c r="K19" s="47"/>
      <c r="L19" s="47"/>
      <c r="M19" s="47"/>
      <c r="N19" s="47"/>
      <c r="O19" s="47"/>
      <c r="P19" s="47"/>
      <c r="Q19" s="47"/>
      <c r="R19" s="47"/>
      <c r="S19" s="47"/>
      <c r="T19" s="47"/>
      <c r="U19" s="47"/>
      <c r="V19" s="47"/>
      <c r="W19" s="48"/>
      <c r="X19" s="48"/>
      <c r="Y19" s="79"/>
      <c r="Z19" s="79"/>
      <c r="AA19" s="79"/>
      <c r="AB19" s="79"/>
      <c r="AC19" s="79"/>
      <c r="AD19" s="79"/>
      <c r="AE19" s="79"/>
      <c r="AF19" s="79"/>
    </row>
    <row r="20" spans="1:32" x14ac:dyDescent="0.25">
      <c r="A20" s="64" t="s">
        <v>673</v>
      </c>
      <c r="B20" s="65" t="s">
        <v>724</v>
      </c>
      <c r="C20" s="65" t="s">
        <v>59</v>
      </c>
      <c r="D20" s="100"/>
      <c r="E20" s="14"/>
      <c r="F20" s="15"/>
      <c r="G20" s="63"/>
      <c r="H20" s="63"/>
      <c r="I20" s="101">
        <v>20</v>
      </c>
      <c r="J20" s="51"/>
      <c r="K20" s="47"/>
      <c r="L20" s="47"/>
      <c r="M20" s="47"/>
      <c r="N20" s="47"/>
      <c r="O20" s="47"/>
      <c r="P20" s="47"/>
      <c r="Q20" s="47"/>
      <c r="R20" s="47"/>
      <c r="S20" s="47"/>
      <c r="T20" s="47"/>
      <c r="U20" s="47"/>
      <c r="V20" s="47"/>
      <c r="W20" s="48"/>
      <c r="X20" s="48"/>
      <c r="Y20" s="79"/>
      <c r="Z20" s="79"/>
      <c r="AA20" s="79"/>
      <c r="AB20" s="79"/>
      <c r="AC20" s="79"/>
      <c r="AD20" s="79"/>
      <c r="AE20" s="79"/>
      <c r="AF20" s="79"/>
    </row>
    <row r="21" spans="1:32" x14ac:dyDescent="0.25">
      <c r="A21" s="64" t="s">
        <v>674</v>
      </c>
      <c r="B21" s="65" t="s">
        <v>725</v>
      </c>
      <c r="C21" s="65" t="s">
        <v>59</v>
      </c>
      <c r="D21" s="100"/>
      <c r="E21" s="14"/>
      <c r="F21" s="15"/>
      <c r="G21" s="63"/>
      <c r="H21" s="63"/>
      <c r="I21" s="101">
        <v>21</v>
      </c>
      <c r="J21" s="51"/>
      <c r="K21" s="47"/>
      <c r="L21" s="47"/>
      <c r="M21" s="47"/>
      <c r="N21" s="47"/>
      <c r="O21" s="47"/>
      <c r="P21" s="47"/>
      <c r="Q21" s="47"/>
      <c r="R21" s="47"/>
      <c r="S21" s="47"/>
      <c r="T21" s="47"/>
      <c r="U21" s="47"/>
      <c r="V21" s="47"/>
      <c r="W21" s="48"/>
      <c r="X21" s="48"/>
      <c r="Y21" s="79"/>
      <c r="Z21" s="79"/>
      <c r="AA21" s="79"/>
      <c r="AB21" s="79"/>
      <c r="AC21" s="79"/>
      <c r="AD21" s="79"/>
      <c r="AE21" s="79"/>
      <c r="AF21" s="79"/>
    </row>
    <row r="22" spans="1:32" x14ac:dyDescent="0.25">
      <c r="A22" s="64" t="s">
        <v>675</v>
      </c>
      <c r="B22" s="65" t="s">
        <v>726</v>
      </c>
      <c r="C22" s="65" t="s">
        <v>59</v>
      </c>
      <c r="D22" s="100"/>
      <c r="E22" s="14"/>
      <c r="F22" s="15"/>
      <c r="G22" s="63"/>
      <c r="H22" s="63"/>
      <c r="I22" s="101">
        <v>22</v>
      </c>
      <c r="J22" s="51"/>
      <c r="K22" s="47"/>
      <c r="L22" s="47"/>
      <c r="M22" s="47"/>
      <c r="N22" s="47"/>
      <c r="O22" s="47"/>
      <c r="P22" s="47"/>
      <c r="Q22" s="47"/>
      <c r="R22" s="47"/>
      <c r="S22" s="47"/>
      <c r="T22" s="47"/>
      <c r="U22" s="47"/>
      <c r="V22" s="47"/>
      <c r="W22" s="48"/>
      <c r="X22" s="48"/>
      <c r="Y22" s="79"/>
      <c r="Z22" s="79"/>
      <c r="AA22" s="79"/>
      <c r="AB22" s="79"/>
      <c r="AC22" s="79"/>
      <c r="AD22" s="79"/>
      <c r="AE22" s="79"/>
      <c r="AF22" s="79"/>
    </row>
    <row r="23" spans="1:32" x14ac:dyDescent="0.25">
      <c r="A23" s="64" t="s">
        <v>676</v>
      </c>
      <c r="B23" s="65" t="s">
        <v>727</v>
      </c>
      <c r="C23" s="65" t="s">
        <v>59</v>
      </c>
      <c r="D23" s="100"/>
      <c r="E23" s="14"/>
      <c r="F23" s="15"/>
      <c r="G23" s="63"/>
      <c r="H23" s="63"/>
      <c r="I23" s="101">
        <v>23</v>
      </c>
      <c r="J23" s="51"/>
      <c r="K23" s="47"/>
      <c r="L23" s="47"/>
      <c r="M23" s="47"/>
      <c r="N23" s="47"/>
      <c r="O23" s="47"/>
      <c r="P23" s="47"/>
      <c r="Q23" s="47"/>
      <c r="R23" s="47"/>
      <c r="S23" s="47"/>
      <c r="T23" s="47"/>
      <c r="U23" s="47"/>
      <c r="V23" s="47"/>
      <c r="W23" s="48"/>
      <c r="X23" s="48"/>
      <c r="Y23" s="79"/>
      <c r="Z23" s="79"/>
      <c r="AA23" s="79"/>
      <c r="AB23" s="79"/>
      <c r="AC23" s="79"/>
      <c r="AD23" s="79"/>
      <c r="AE23" s="79"/>
      <c r="AF23" s="79"/>
    </row>
    <row r="24" spans="1:32" x14ac:dyDescent="0.25">
      <c r="A24" s="64" t="s">
        <v>677</v>
      </c>
      <c r="B24" s="65" t="s">
        <v>728</v>
      </c>
      <c r="C24" s="65" t="s">
        <v>59</v>
      </c>
      <c r="D24" s="100"/>
      <c r="E24" s="14"/>
      <c r="F24" s="15"/>
      <c r="G24" s="63"/>
      <c r="H24" s="63"/>
      <c r="I24" s="101">
        <v>24</v>
      </c>
      <c r="J24" s="51"/>
      <c r="K24" s="47"/>
      <c r="L24" s="47"/>
      <c r="M24" s="47"/>
      <c r="N24" s="47"/>
      <c r="O24" s="47"/>
      <c r="P24" s="47"/>
      <c r="Q24" s="47"/>
      <c r="R24" s="47"/>
      <c r="S24" s="47"/>
      <c r="T24" s="47"/>
      <c r="U24" s="47"/>
      <c r="V24" s="47"/>
      <c r="W24" s="48"/>
      <c r="X24" s="48"/>
      <c r="Y24" s="79"/>
      <c r="Z24" s="79"/>
      <c r="AA24" s="79"/>
      <c r="AB24" s="79"/>
      <c r="AC24" s="79"/>
      <c r="AD24" s="79"/>
      <c r="AE24" s="79"/>
      <c r="AF24" s="79"/>
    </row>
    <row r="25" spans="1:32" x14ac:dyDescent="0.25">
      <c r="A25" s="64" t="s">
        <v>678</v>
      </c>
      <c r="B25" s="65" t="s">
        <v>729</v>
      </c>
      <c r="C25" s="65" t="s">
        <v>59</v>
      </c>
      <c r="D25" s="100"/>
      <c r="E25" s="14"/>
      <c r="F25" s="15"/>
      <c r="G25" s="63"/>
      <c r="H25" s="63"/>
      <c r="I25" s="101">
        <v>25</v>
      </c>
      <c r="J25" s="51"/>
      <c r="K25" s="47"/>
      <c r="L25" s="47"/>
      <c r="M25" s="47"/>
      <c r="N25" s="47"/>
      <c r="O25" s="47"/>
      <c r="P25" s="47"/>
      <c r="Q25" s="47"/>
      <c r="R25" s="47"/>
      <c r="S25" s="47"/>
      <c r="T25" s="47"/>
      <c r="U25" s="47"/>
      <c r="V25" s="47"/>
      <c r="W25" s="48"/>
      <c r="X25" s="48"/>
      <c r="Y25" s="79"/>
      <c r="Z25" s="79"/>
      <c r="AA25" s="79"/>
      <c r="AB25" s="79"/>
      <c r="AC25" s="79"/>
      <c r="AD25" s="79"/>
      <c r="AE25" s="79"/>
      <c r="AF25" s="79"/>
    </row>
    <row r="26" spans="1:32" x14ac:dyDescent="0.25">
      <c r="A26" s="64" t="s">
        <v>679</v>
      </c>
      <c r="B26" s="65" t="s">
        <v>730</v>
      </c>
      <c r="C26" s="65" t="s">
        <v>59</v>
      </c>
      <c r="D26" s="100"/>
      <c r="E26" s="14"/>
      <c r="F26" s="15"/>
      <c r="G26" s="63"/>
      <c r="H26" s="63"/>
      <c r="I26" s="101">
        <v>26</v>
      </c>
      <c r="J26" s="51"/>
      <c r="K26" s="47"/>
      <c r="L26" s="47"/>
      <c r="M26" s="47"/>
      <c r="N26" s="47"/>
      <c r="O26" s="47"/>
      <c r="P26" s="47"/>
      <c r="Q26" s="47"/>
      <c r="R26" s="47"/>
      <c r="S26" s="47"/>
      <c r="T26" s="47"/>
      <c r="U26" s="47"/>
      <c r="V26" s="47"/>
      <c r="W26" s="48"/>
      <c r="X26" s="48"/>
      <c r="Y26" s="79"/>
      <c r="Z26" s="79"/>
      <c r="AA26" s="79"/>
      <c r="AB26" s="79"/>
      <c r="AC26" s="79"/>
      <c r="AD26" s="79"/>
      <c r="AE26" s="79"/>
      <c r="AF26" s="79"/>
    </row>
    <row r="27" spans="1:32" x14ac:dyDescent="0.25">
      <c r="A27" s="64" t="s">
        <v>680</v>
      </c>
      <c r="B27" s="65" t="s">
        <v>719</v>
      </c>
      <c r="C27" s="65" t="s">
        <v>61</v>
      </c>
      <c r="D27" s="100"/>
      <c r="E27" s="14"/>
      <c r="F27" s="15"/>
      <c r="G27" s="63"/>
      <c r="H27" s="63"/>
      <c r="I27" s="101">
        <v>27</v>
      </c>
      <c r="J27" s="51"/>
      <c r="K27" s="47"/>
      <c r="L27" s="47"/>
      <c r="M27" s="47"/>
      <c r="N27" s="47"/>
      <c r="O27" s="47"/>
      <c r="P27" s="47"/>
      <c r="Q27" s="47"/>
      <c r="R27" s="47"/>
      <c r="S27" s="47"/>
      <c r="T27" s="47"/>
      <c r="U27" s="47"/>
      <c r="V27" s="47"/>
      <c r="W27" s="48"/>
      <c r="X27" s="48"/>
      <c r="Y27" s="79"/>
      <c r="Z27" s="79"/>
      <c r="AA27" s="79"/>
      <c r="AB27" s="79"/>
      <c r="AC27" s="79"/>
      <c r="AD27" s="79"/>
      <c r="AE27" s="79"/>
      <c r="AF27" s="79"/>
    </row>
    <row r="28" spans="1:32" x14ac:dyDescent="0.25">
      <c r="A28" s="64" t="s">
        <v>681</v>
      </c>
      <c r="B28" s="65" t="s">
        <v>720</v>
      </c>
      <c r="C28" s="65" t="s">
        <v>61</v>
      </c>
      <c r="D28" s="100"/>
      <c r="E28" s="14"/>
      <c r="F28" s="15"/>
      <c r="G28" s="63"/>
      <c r="H28" s="63"/>
      <c r="I28" s="101">
        <v>28</v>
      </c>
      <c r="J28" s="51"/>
      <c r="K28" s="47"/>
      <c r="L28" s="47"/>
      <c r="M28" s="47"/>
      <c r="N28" s="47"/>
      <c r="O28" s="47"/>
      <c r="P28" s="47"/>
      <c r="Q28" s="47"/>
      <c r="R28" s="47"/>
      <c r="S28" s="47"/>
      <c r="T28" s="47"/>
      <c r="U28" s="47"/>
      <c r="V28" s="47"/>
      <c r="W28" s="48"/>
      <c r="X28" s="48"/>
      <c r="Y28" s="79"/>
      <c r="Z28" s="79"/>
      <c r="AA28" s="79"/>
      <c r="AB28" s="79"/>
      <c r="AC28" s="79"/>
      <c r="AD28" s="79"/>
      <c r="AE28" s="79"/>
      <c r="AF28" s="79"/>
    </row>
    <row r="29" spans="1:32" x14ac:dyDescent="0.25">
      <c r="A29" s="64" t="s">
        <v>682</v>
      </c>
      <c r="B29" s="65" t="s">
        <v>721</v>
      </c>
      <c r="C29" s="65" t="s">
        <v>61</v>
      </c>
      <c r="D29" s="100"/>
      <c r="E29" s="14"/>
      <c r="F29" s="15"/>
      <c r="G29" s="63"/>
      <c r="H29" s="63"/>
      <c r="I29" s="101">
        <v>29</v>
      </c>
      <c r="J29" s="51"/>
      <c r="K29" s="47"/>
      <c r="L29" s="47"/>
      <c r="M29" s="47"/>
      <c r="N29" s="47"/>
      <c r="O29" s="47"/>
      <c r="P29" s="47"/>
      <c r="Q29" s="47"/>
      <c r="R29" s="47"/>
      <c r="S29" s="47"/>
      <c r="T29" s="47"/>
      <c r="U29" s="47"/>
      <c r="V29" s="47"/>
      <c r="W29" s="48"/>
      <c r="X29" s="48"/>
      <c r="Y29" s="79"/>
      <c r="Z29" s="79"/>
      <c r="AA29" s="79"/>
      <c r="AB29" s="79"/>
      <c r="AC29" s="79"/>
      <c r="AD29" s="79"/>
      <c r="AE29" s="79"/>
      <c r="AF29" s="79"/>
    </row>
    <row r="30" spans="1:32" x14ac:dyDescent="0.25">
      <c r="A30" s="64" t="s">
        <v>683</v>
      </c>
      <c r="B30" s="65" t="s">
        <v>722</v>
      </c>
      <c r="C30" s="65" t="s">
        <v>61</v>
      </c>
      <c r="D30" s="100"/>
      <c r="E30" s="14"/>
      <c r="F30" s="15"/>
      <c r="G30" s="63"/>
      <c r="H30" s="63"/>
      <c r="I30" s="101">
        <v>30</v>
      </c>
      <c r="J30" s="51"/>
      <c r="K30" s="47"/>
      <c r="L30" s="47"/>
      <c r="M30" s="47"/>
      <c r="N30" s="47"/>
      <c r="O30" s="47"/>
      <c r="P30" s="47"/>
      <c r="Q30" s="47"/>
      <c r="R30" s="47"/>
      <c r="S30" s="47"/>
      <c r="T30" s="47"/>
      <c r="U30" s="47"/>
      <c r="V30" s="47"/>
      <c r="W30" s="48"/>
      <c r="X30" s="48"/>
      <c r="Y30" s="79"/>
      <c r="Z30" s="79"/>
      <c r="AA30" s="79"/>
      <c r="AB30" s="79"/>
      <c r="AC30" s="79"/>
      <c r="AD30" s="79"/>
      <c r="AE30" s="79"/>
      <c r="AF30" s="79"/>
    </row>
    <row r="31" spans="1:32" x14ac:dyDescent="0.25">
      <c r="A31" s="64" t="s">
        <v>684</v>
      </c>
      <c r="B31" s="65" t="s">
        <v>723</v>
      </c>
      <c r="C31" s="65" t="s">
        <v>61</v>
      </c>
      <c r="D31" s="100"/>
      <c r="E31" s="14"/>
      <c r="F31" s="15"/>
      <c r="G31" s="63"/>
      <c r="H31" s="63"/>
      <c r="I31" s="101">
        <v>31</v>
      </c>
      <c r="J31" s="51"/>
      <c r="K31" s="47"/>
      <c r="L31" s="47"/>
      <c r="M31" s="47"/>
      <c r="N31" s="47"/>
      <c r="O31" s="47"/>
      <c r="P31" s="47"/>
      <c r="Q31" s="47"/>
      <c r="R31" s="47"/>
      <c r="S31" s="47"/>
      <c r="T31" s="47"/>
      <c r="U31" s="47"/>
      <c r="V31" s="47"/>
      <c r="W31" s="48"/>
      <c r="X31" s="48"/>
      <c r="Y31" s="79"/>
      <c r="Z31" s="79"/>
      <c r="AA31" s="79"/>
      <c r="AB31" s="79"/>
      <c r="AC31" s="79"/>
      <c r="AD31" s="79"/>
      <c r="AE31" s="79"/>
      <c r="AF31" s="79"/>
    </row>
    <row r="32" spans="1:32" x14ac:dyDescent="0.25">
      <c r="A32" s="64" t="s">
        <v>685</v>
      </c>
      <c r="B32" s="65" t="s">
        <v>724</v>
      </c>
      <c r="C32" s="65" t="s">
        <v>61</v>
      </c>
      <c r="D32" s="100"/>
      <c r="E32" s="14"/>
      <c r="F32" s="15"/>
      <c r="G32" s="63"/>
      <c r="H32" s="63"/>
      <c r="I32" s="101">
        <v>32</v>
      </c>
      <c r="J32" s="51"/>
      <c r="K32" s="47"/>
      <c r="L32" s="47"/>
      <c r="M32" s="47"/>
      <c r="N32" s="47"/>
      <c r="O32" s="47"/>
      <c r="P32" s="47"/>
      <c r="Q32" s="47"/>
      <c r="R32" s="47"/>
      <c r="S32" s="47"/>
      <c r="T32" s="47"/>
      <c r="U32" s="47"/>
      <c r="V32" s="47"/>
      <c r="W32" s="48"/>
      <c r="X32" s="48"/>
      <c r="Y32" s="79"/>
      <c r="Z32" s="79"/>
      <c r="AA32" s="79"/>
      <c r="AB32" s="79"/>
      <c r="AC32" s="79"/>
      <c r="AD32" s="79"/>
      <c r="AE32" s="79"/>
      <c r="AF32" s="79"/>
    </row>
    <row r="33" spans="1:32" x14ac:dyDescent="0.25">
      <c r="A33" s="64" t="s">
        <v>686</v>
      </c>
      <c r="B33" s="65" t="s">
        <v>725</v>
      </c>
      <c r="C33" s="65" t="s">
        <v>61</v>
      </c>
      <c r="D33" s="100"/>
      <c r="E33" s="14"/>
      <c r="F33" s="15"/>
      <c r="G33" s="63"/>
      <c r="H33" s="63"/>
      <c r="I33" s="101">
        <v>33</v>
      </c>
      <c r="J33" s="51"/>
      <c r="K33" s="47"/>
      <c r="L33" s="47"/>
      <c r="M33" s="47"/>
      <c r="N33" s="47"/>
      <c r="O33" s="47"/>
      <c r="P33" s="47"/>
      <c r="Q33" s="47"/>
      <c r="R33" s="47"/>
      <c r="S33" s="47"/>
      <c r="T33" s="47"/>
      <c r="U33" s="47"/>
      <c r="V33" s="47"/>
      <c r="W33" s="48"/>
      <c r="X33" s="48"/>
      <c r="Y33" s="79"/>
      <c r="Z33" s="79"/>
      <c r="AA33" s="79"/>
      <c r="AB33" s="79"/>
      <c r="AC33" s="79"/>
      <c r="AD33" s="79"/>
      <c r="AE33" s="79"/>
      <c r="AF33" s="79"/>
    </row>
    <row r="34" spans="1:32" x14ac:dyDescent="0.25">
      <c r="A34" s="64" t="s">
        <v>687</v>
      </c>
      <c r="B34" s="65" t="s">
        <v>726</v>
      </c>
      <c r="C34" s="65" t="s">
        <v>61</v>
      </c>
      <c r="D34" s="100"/>
      <c r="E34" s="14"/>
      <c r="F34" s="15"/>
      <c r="G34" s="63"/>
      <c r="H34" s="63"/>
      <c r="I34" s="101">
        <v>34</v>
      </c>
      <c r="J34" s="51"/>
      <c r="K34" s="47"/>
      <c r="L34" s="47"/>
      <c r="M34" s="47"/>
      <c r="N34" s="47"/>
      <c r="O34" s="47"/>
      <c r="P34" s="47"/>
      <c r="Q34" s="47"/>
      <c r="R34" s="47"/>
      <c r="S34" s="47"/>
      <c r="T34" s="47"/>
      <c r="U34" s="47"/>
      <c r="V34" s="47"/>
      <c r="W34" s="48"/>
      <c r="X34" s="48"/>
      <c r="Y34" s="79"/>
      <c r="Z34" s="79"/>
      <c r="AA34" s="79"/>
      <c r="AB34" s="79"/>
      <c r="AC34" s="79"/>
      <c r="AD34" s="79"/>
      <c r="AE34" s="79"/>
      <c r="AF34" s="79"/>
    </row>
    <row r="35" spans="1:32" x14ac:dyDescent="0.25">
      <c r="A35" s="64" t="s">
        <v>688</v>
      </c>
      <c r="B35" s="65" t="s">
        <v>727</v>
      </c>
      <c r="C35" s="65" t="s">
        <v>61</v>
      </c>
      <c r="D35" s="100"/>
      <c r="E35" s="14"/>
      <c r="F35" s="15"/>
      <c r="G35" s="63"/>
      <c r="H35" s="63"/>
      <c r="I35" s="101">
        <v>35</v>
      </c>
      <c r="J35" s="51"/>
      <c r="K35" s="47"/>
      <c r="L35" s="47"/>
      <c r="M35" s="47"/>
      <c r="N35" s="47"/>
      <c r="O35" s="47"/>
      <c r="P35" s="47"/>
      <c r="Q35" s="47"/>
      <c r="R35" s="47"/>
      <c r="S35" s="47"/>
      <c r="T35" s="47"/>
      <c r="U35" s="47"/>
      <c r="V35" s="47"/>
      <c r="W35" s="48"/>
      <c r="X35" s="48"/>
      <c r="Y35" s="79"/>
      <c r="Z35" s="79"/>
      <c r="AA35" s="79"/>
      <c r="AB35" s="79"/>
      <c r="AC35" s="79"/>
      <c r="AD35" s="79"/>
      <c r="AE35" s="79"/>
      <c r="AF35" s="79"/>
    </row>
    <row r="36" spans="1:32" x14ac:dyDescent="0.25">
      <c r="A36" s="64" t="s">
        <v>689</v>
      </c>
      <c r="B36" s="65" t="s">
        <v>728</v>
      </c>
      <c r="C36" s="65" t="s">
        <v>61</v>
      </c>
      <c r="D36" s="100"/>
      <c r="E36" s="14"/>
      <c r="F36" s="15"/>
      <c r="G36" s="63"/>
      <c r="H36" s="63"/>
      <c r="I36" s="101">
        <v>36</v>
      </c>
      <c r="J36" s="51"/>
      <c r="K36" s="47"/>
      <c r="L36" s="47"/>
      <c r="M36" s="47"/>
      <c r="N36" s="47"/>
      <c r="O36" s="47"/>
      <c r="P36" s="47"/>
      <c r="Q36" s="47"/>
      <c r="R36" s="47"/>
      <c r="S36" s="47"/>
      <c r="T36" s="47"/>
      <c r="U36" s="47"/>
      <c r="V36" s="47"/>
      <c r="W36" s="48"/>
      <c r="X36" s="48"/>
      <c r="Y36" s="79"/>
      <c r="Z36" s="79"/>
      <c r="AA36" s="79"/>
      <c r="AB36" s="79"/>
      <c r="AC36" s="79"/>
      <c r="AD36" s="79"/>
      <c r="AE36" s="79"/>
      <c r="AF36" s="79"/>
    </row>
    <row r="37" spans="1:32" x14ac:dyDescent="0.25">
      <c r="A37" s="64" t="s">
        <v>690</v>
      </c>
      <c r="B37" s="65" t="s">
        <v>729</v>
      </c>
      <c r="C37" s="65" t="s">
        <v>61</v>
      </c>
      <c r="D37" s="100"/>
      <c r="E37" s="14"/>
      <c r="F37" s="15"/>
      <c r="G37" s="63"/>
      <c r="H37" s="63"/>
      <c r="I37" s="101">
        <v>37</v>
      </c>
      <c r="J37" s="51"/>
      <c r="K37" s="47"/>
      <c r="L37" s="47"/>
      <c r="M37" s="47"/>
      <c r="N37" s="47"/>
      <c r="O37" s="47"/>
      <c r="P37" s="47"/>
      <c r="Q37" s="47"/>
      <c r="R37" s="47"/>
      <c r="S37" s="47"/>
      <c r="T37" s="47"/>
      <c r="U37" s="47"/>
      <c r="V37" s="47"/>
      <c r="W37" s="48"/>
      <c r="X37" s="48"/>
      <c r="Y37" s="79"/>
      <c r="Z37" s="79"/>
      <c r="AA37" s="79"/>
      <c r="AB37" s="79"/>
      <c r="AC37" s="79"/>
      <c r="AD37" s="79"/>
      <c r="AE37" s="79"/>
      <c r="AF37" s="79"/>
    </row>
    <row r="38" spans="1:32" x14ac:dyDescent="0.25">
      <c r="A38" s="64" t="s">
        <v>691</v>
      </c>
      <c r="B38" s="65" t="s">
        <v>730</v>
      </c>
      <c r="C38" s="65" t="s">
        <v>61</v>
      </c>
      <c r="D38" s="100"/>
      <c r="E38" s="14"/>
      <c r="F38" s="15"/>
      <c r="G38" s="63"/>
      <c r="H38" s="63"/>
      <c r="I38" s="101">
        <v>38</v>
      </c>
      <c r="J38" s="51"/>
      <c r="K38" s="47"/>
      <c r="L38" s="47"/>
      <c r="M38" s="47"/>
      <c r="N38" s="47"/>
      <c r="O38" s="47"/>
      <c r="P38" s="47"/>
      <c r="Q38" s="47"/>
      <c r="R38" s="47"/>
      <c r="S38" s="47"/>
      <c r="T38" s="47"/>
      <c r="U38" s="47"/>
      <c r="V38" s="47"/>
      <c r="W38" s="48"/>
      <c r="X38" s="48"/>
      <c r="Y38" s="79"/>
      <c r="Z38" s="79"/>
      <c r="AA38" s="79"/>
      <c r="AB38" s="79"/>
      <c r="AC38" s="79"/>
      <c r="AD38" s="79"/>
      <c r="AE38" s="79"/>
      <c r="AF38" s="79"/>
    </row>
    <row r="39" spans="1:32" x14ac:dyDescent="0.25">
      <c r="A39" s="64" t="s">
        <v>692</v>
      </c>
      <c r="B39" s="65" t="s">
        <v>719</v>
      </c>
      <c r="C39" s="65" t="s">
        <v>63</v>
      </c>
      <c r="D39" s="100"/>
      <c r="E39" s="14"/>
      <c r="F39" s="15"/>
      <c r="G39" s="63"/>
      <c r="H39" s="63"/>
      <c r="I39" s="101">
        <v>39</v>
      </c>
      <c r="J39" s="51"/>
      <c r="K39" s="47"/>
      <c r="L39" s="47"/>
      <c r="M39" s="47"/>
      <c r="N39" s="47"/>
      <c r="O39" s="47"/>
      <c r="P39" s="47"/>
      <c r="Q39" s="47"/>
      <c r="R39" s="47"/>
      <c r="S39" s="47"/>
      <c r="T39" s="47"/>
      <c r="U39" s="47"/>
      <c r="V39" s="47"/>
      <c r="W39" s="48"/>
      <c r="X39" s="48"/>
      <c r="Y39" s="79"/>
      <c r="Z39" s="79"/>
      <c r="AA39" s="79"/>
      <c r="AB39" s="79"/>
      <c r="AC39" s="79"/>
      <c r="AD39" s="79"/>
      <c r="AE39" s="79"/>
      <c r="AF39" s="79"/>
    </row>
    <row r="40" spans="1:32" x14ac:dyDescent="0.25">
      <c r="A40" s="64" t="s">
        <v>693</v>
      </c>
      <c r="B40" s="65" t="s">
        <v>720</v>
      </c>
      <c r="C40" s="65" t="s">
        <v>63</v>
      </c>
      <c r="D40" s="100"/>
      <c r="E40" s="14"/>
      <c r="F40" s="15"/>
      <c r="G40" s="63"/>
      <c r="H40" s="63"/>
      <c r="I40" s="101">
        <v>40</v>
      </c>
      <c r="J40" s="51"/>
      <c r="K40" s="47"/>
      <c r="L40" s="47"/>
      <c r="M40" s="47"/>
      <c r="N40" s="47"/>
      <c r="O40" s="47"/>
      <c r="P40" s="47"/>
      <c r="Q40" s="47"/>
      <c r="R40" s="47"/>
      <c r="S40" s="47"/>
      <c r="T40" s="47"/>
      <c r="U40" s="47"/>
      <c r="V40" s="47"/>
      <c r="W40" s="48"/>
      <c r="X40" s="48"/>
      <c r="Y40" s="79"/>
      <c r="Z40" s="79"/>
      <c r="AA40" s="79"/>
      <c r="AB40" s="79"/>
      <c r="AC40" s="79"/>
      <c r="AD40" s="79"/>
      <c r="AE40" s="79"/>
      <c r="AF40" s="79"/>
    </row>
    <row r="41" spans="1:32" x14ac:dyDescent="0.25">
      <c r="A41" s="64" t="s">
        <v>694</v>
      </c>
      <c r="B41" s="65" t="s">
        <v>721</v>
      </c>
      <c r="C41" s="65" t="s">
        <v>63</v>
      </c>
      <c r="D41" s="100"/>
      <c r="E41" s="14"/>
      <c r="F41" s="15"/>
      <c r="G41" s="63"/>
      <c r="H41" s="63"/>
      <c r="I41" s="101">
        <v>41</v>
      </c>
      <c r="J41" s="51"/>
      <c r="K41" s="47"/>
      <c r="L41" s="47"/>
      <c r="M41" s="47"/>
      <c r="N41" s="47"/>
      <c r="O41" s="47"/>
      <c r="P41" s="47"/>
      <c r="Q41" s="47"/>
      <c r="R41" s="47"/>
      <c r="S41" s="47"/>
      <c r="T41" s="47"/>
      <c r="U41" s="47"/>
      <c r="V41" s="47"/>
      <c r="W41" s="48"/>
      <c r="X41" s="48"/>
      <c r="Y41" s="79"/>
      <c r="Z41" s="79"/>
      <c r="AA41" s="79"/>
      <c r="AB41" s="79"/>
      <c r="AC41" s="79"/>
      <c r="AD41" s="79"/>
      <c r="AE41" s="79"/>
      <c r="AF41" s="79"/>
    </row>
    <row r="42" spans="1:32" x14ac:dyDescent="0.25">
      <c r="A42" s="64" t="s">
        <v>695</v>
      </c>
      <c r="B42" s="65" t="s">
        <v>722</v>
      </c>
      <c r="C42" s="65" t="s">
        <v>63</v>
      </c>
      <c r="D42" s="100"/>
      <c r="E42" s="14"/>
      <c r="F42" s="15"/>
      <c r="G42" s="63"/>
      <c r="H42" s="63"/>
      <c r="I42" s="101">
        <v>42</v>
      </c>
      <c r="J42" s="51"/>
      <c r="K42" s="47"/>
      <c r="L42" s="47"/>
      <c r="M42" s="47"/>
      <c r="N42" s="47"/>
      <c r="O42" s="47"/>
      <c r="P42" s="47"/>
      <c r="Q42" s="47"/>
      <c r="R42" s="47"/>
      <c r="S42" s="47"/>
      <c r="T42" s="47"/>
      <c r="U42" s="47"/>
      <c r="V42" s="47"/>
      <c r="W42" s="48"/>
      <c r="X42" s="48"/>
      <c r="Y42" s="79"/>
      <c r="Z42" s="79"/>
      <c r="AA42" s="79"/>
      <c r="AB42" s="79"/>
      <c r="AC42" s="79"/>
      <c r="AD42" s="79"/>
      <c r="AE42" s="79"/>
      <c r="AF42" s="79"/>
    </row>
    <row r="43" spans="1:32" x14ac:dyDescent="0.25">
      <c r="A43" s="64" t="s">
        <v>696</v>
      </c>
      <c r="B43" s="65" t="s">
        <v>723</v>
      </c>
      <c r="C43" s="65" t="s">
        <v>63</v>
      </c>
      <c r="D43" s="100"/>
      <c r="E43" s="14"/>
      <c r="F43" s="15"/>
      <c r="G43" s="63"/>
      <c r="H43" s="63"/>
      <c r="I43" s="101">
        <v>43</v>
      </c>
      <c r="J43" s="51"/>
      <c r="K43" s="47"/>
      <c r="L43" s="47"/>
      <c r="M43" s="47"/>
      <c r="N43" s="47"/>
      <c r="O43" s="47"/>
      <c r="P43" s="47"/>
      <c r="Q43" s="47"/>
      <c r="R43" s="47"/>
      <c r="S43" s="47"/>
      <c r="T43" s="47"/>
      <c r="U43" s="47"/>
      <c r="V43" s="47"/>
      <c r="W43" s="48"/>
      <c r="X43" s="48"/>
      <c r="Y43" s="79"/>
      <c r="Z43" s="79"/>
      <c r="AA43" s="79"/>
      <c r="AB43" s="79"/>
      <c r="AC43" s="79"/>
      <c r="AD43" s="79"/>
      <c r="AE43" s="79"/>
      <c r="AF43" s="79"/>
    </row>
    <row r="44" spans="1:32" x14ac:dyDescent="0.25">
      <c r="A44" s="64" t="s">
        <v>697</v>
      </c>
      <c r="B44" s="65" t="s">
        <v>724</v>
      </c>
      <c r="C44" s="65" t="s">
        <v>63</v>
      </c>
      <c r="D44" s="100"/>
      <c r="E44" s="14"/>
      <c r="F44" s="15"/>
      <c r="G44" s="63"/>
      <c r="H44" s="63"/>
      <c r="I44" s="101">
        <v>44</v>
      </c>
      <c r="J44" s="51"/>
      <c r="K44" s="47"/>
      <c r="L44" s="47"/>
      <c r="M44" s="47"/>
      <c r="N44" s="47"/>
      <c r="O44" s="47"/>
      <c r="P44" s="47"/>
      <c r="Q44" s="47"/>
      <c r="R44" s="47"/>
      <c r="S44" s="47"/>
      <c r="T44" s="47"/>
      <c r="U44" s="47"/>
      <c r="V44" s="47"/>
      <c r="W44" s="48"/>
      <c r="X44" s="48"/>
      <c r="Y44" s="79"/>
      <c r="Z44" s="79"/>
      <c r="AA44" s="79"/>
      <c r="AB44" s="79"/>
      <c r="AC44" s="79"/>
      <c r="AD44" s="79"/>
      <c r="AE44" s="79"/>
      <c r="AF44" s="79"/>
    </row>
    <row r="45" spans="1:32" x14ac:dyDescent="0.25">
      <c r="A45" s="64" t="s">
        <v>698</v>
      </c>
      <c r="B45" s="65" t="s">
        <v>725</v>
      </c>
      <c r="C45" s="65" t="s">
        <v>63</v>
      </c>
      <c r="D45" s="100"/>
      <c r="E45" s="14"/>
      <c r="F45" s="15"/>
      <c r="G45" s="63"/>
      <c r="H45" s="63"/>
      <c r="I45" s="101">
        <v>45</v>
      </c>
      <c r="J45" s="51"/>
      <c r="K45" s="47"/>
      <c r="L45" s="47"/>
      <c r="M45" s="47"/>
      <c r="N45" s="47"/>
      <c r="O45" s="47"/>
      <c r="P45" s="47"/>
      <c r="Q45" s="47"/>
      <c r="R45" s="47"/>
      <c r="S45" s="47"/>
      <c r="T45" s="47"/>
      <c r="U45" s="47"/>
      <c r="V45" s="47"/>
      <c r="W45" s="48"/>
      <c r="X45" s="48"/>
      <c r="Y45" s="79"/>
      <c r="Z45" s="79"/>
      <c r="AA45" s="79"/>
      <c r="AB45" s="79"/>
      <c r="AC45" s="79"/>
      <c r="AD45" s="79"/>
      <c r="AE45" s="79"/>
      <c r="AF45" s="79"/>
    </row>
    <row r="46" spans="1:32" x14ac:dyDescent="0.25">
      <c r="A46" s="64" t="s">
        <v>699</v>
      </c>
      <c r="B46" s="65" t="s">
        <v>726</v>
      </c>
      <c r="C46" s="65" t="s">
        <v>63</v>
      </c>
      <c r="D46" s="100"/>
      <c r="E46" s="14"/>
      <c r="F46" s="15"/>
      <c r="G46" s="63"/>
      <c r="H46" s="63"/>
      <c r="I46" s="101">
        <v>46</v>
      </c>
      <c r="J46" s="51"/>
      <c r="K46" s="47"/>
      <c r="L46" s="47"/>
      <c r="M46" s="47"/>
      <c r="N46" s="47"/>
      <c r="O46" s="47"/>
      <c r="P46" s="47"/>
      <c r="Q46" s="47"/>
      <c r="R46" s="47"/>
      <c r="S46" s="47"/>
      <c r="T46" s="47"/>
      <c r="U46" s="47"/>
      <c r="V46" s="47"/>
      <c r="W46" s="48"/>
      <c r="X46" s="48"/>
      <c r="Y46" s="79"/>
      <c r="Z46" s="79"/>
      <c r="AA46" s="79"/>
      <c r="AB46" s="79"/>
      <c r="AC46" s="79"/>
      <c r="AD46" s="79"/>
      <c r="AE46" s="79"/>
      <c r="AF46" s="79"/>
    </row>
    <row r="47" spans="1:32" x14ac:dyDescent="0.25">
      <c r="A47" s="83" t="s">
        <v>700</v>
      </c>
      <c r="B47" s="65" t="s">
        <v>727</v>
      </c>
      <c r="C47" s="65" t="s">
        <v>63</v>
      </c>
      <c r="D47" s="103"/>
      <c r="E47" s="102"/>
      <c r="F47" s="104"/>
      <c r="G47" s="105"/>
      <c r="H47" s="105"/>
      <c r="I47" s="106">
        <v>47</v>
      </c>
      <c r="J47" s="107"/>
      <c r="K47" s="108"/>
      <c r="L47" s="108"/>
      <c r="M47" s="108"/>
      <c r="N47" s="108"/>
      <c r="O47" s="108"/>
      <c r="P47" s="108"/>
      <c r="Q47" s="108"/>
      <c r="R47" s="108"/>
      <c r="S47" s="108"/>
      <c r="T47" s="108"/>
      <c r="U47" s="108"/>
      <c r="V47" s="108"/>
      <c r="W47" s="109"/>
      <c r="X47" s="109"/>
      <c r="Y47" s="110"/>
      <c r="Z47" s="110"/>
      <c r="AA47" s="110"/>
      <c r="AB47" s="110"/>
      <c r="AC47" s="110"/>
      <c r="AD47" s="110"/>
      <c r="AE47" s="110"/>
      <c r="AF47" s="110"/>
    </row>
    <row r="48" spans="1:32" x14ac:dyDescent="0.25">
      <c r="A48" s="83" t="s">
        <v>701</v>
      </c>
      <c r="B48" s="65" t="s">
        <v>728</v>
      </c>
      <c r="C48" s="65" t="s">
        <v>63</v>
      </c>
      <c r="D48" s="103"/>
      <c r="E48" s="102"/>
      <c r="F48" s="104"/>
      <c r="G48" s="105"/>
      <c r="H48" s="105"/>
      <c r="I48" s="106">
        <v>48</v>
      </c>
      <c r="J48" s="107"/>
      <c r="K48" s="108"/>
      <c r="L48" s="108"/>
      <c r="M48" s="108"/>
      <c r="N48" s="108"/>
      <c r="O48" s="108"/>
      <c r="P48" s="108"/>
      <c r="Q48" s="108"/>
      <c r="R48" s="108"/>
      <c r="S48" s="108"/>
      <c r="T48" s="108"/>
      <c r="U48" s="108"/>
      <c r="V48" s="108"/>
      <c r="W48" s="109"/>
      <c r="X48" s="109"/>
      <c r="Y48" s="110"/>
      <c r="Z48" s="110"/>
      <c r="AA48" s="110"/>
      <c r="AB48" s="110"/>
      <c r="AC48" s="110"/>
      <c r="AD48" s="110"/>
      <c r="AE48" s="110"/>
      <c r="AF48" s="110"/>
    </row>
    <row r="49" spans="1:32" x14ac:dyDescent="0.25">
      <c r="A49" s="83" t="s">
        <v>702</v>
      </c>
      <c r="B49" s="65" t="s">
        <v>729</v>
      </c>
      <c r="C49" s="65" t="s">
        <v>63</v>
      </c>
      <c r="D49" s="103"/>
      <c r="E49" s="102"/>
      <c r="F49" s="104"/>
      <c r="G49" s="105"/>
      <c r="H49" s="105"/>
      <c r="I49" s="106">
        <v>49</v>
      </c>
      <c r="J49" s="107"/>
      <c r="K49" s="108"/>
      <c r="L49" s="108"/>
      <c r="M49" s="108"/>
      <c r="N49" s="108"/>
      <c r="O49" s="108"/>
      <c r="P49" s="108"/>
      <c r="Q49" s="108"/>
      <c r="R49" s="108"/>
      <c r="S49" s="108"/>
      <c r="T49" s="108"/>
      <c r="U49" s="108"/>
      <c r="V49" s="108"/>
      <c r="W49" s="109"/>
      <c r="X49" s="109"/>
      <c r="Y49" s="110"/>
      <c r="Z49" s="110"/>
      <c r="AA49" s="110"/>
      <c r="AB49" s="110"/>
      <c r="AC49" s="110"/>
      <c r="AD49" s="110"/>
      <c r="AE49" s="110"/>
      <c r="AF49" s="110"/>
    </row>
    <row r="50" spans="1:32" x14ac:dyDescent="0.25">
      <c r="A50" s="83" t="s">
        <v>703</v>
      </c>
      <c r="B50" s="65" t="s">
        <v>730</v>
      </c>
      <c r="C50" s="65" t="s">
        <v>63</v>
      </c>
      <c r="D50" s="103"/>
      <c r="E50" s="102"/>
      <c r="F50" s="104"/>
      <c r="G50" s="105"/>
      <c r="H50" s="105"/>
      <c r="I50" s="106">
        <v>50</v>
      </c>
      <c r="J50" s="107"/>
      <c r="K50" s="108"/>
      <c r="L50" s="108"/>
      <c r="M50" s="108"/>
      <c r="N50" s="108"/>
      <c r="O50" s="108"/>
      <c r="P50" s="108"/>
      <c r="Q50" s="108"/>
      <c r="R50" s="108"/>
      <c r="S50" s="108"/>
      <c r="T50" s="108"/>
      <c r="U50" s="108"/>
      <c r="V50" s="108"/>
      <c r="W50" s="109"/>
      <c r="X50" s="109"/>
      <c r="Y50" s="110"/>
      <c r="Z50" s="110"/>
      <c r="AA50" s="110"/>
      <c r="AB50" s="110"/>
      <c r="AC50" s="110"/>
      <c r="AD50" s="110"/>
      <c r="AE50" s="110"/>
      <c r="AF50" s="110"/>
    </row>
    <row r="51" spans="1:32" x14ac:dyDescent="0.25">
      <c r="A51" s="83" t="s">
        <v>704</v>
      </c>
      <c r="B51" s="65" t="s">
        <v>719</v>
      </c>
      <c r="C51" s="65" t="s">
        <v>57</v>
      </c>
      <c r="D51" s="103"/>
      <c r="E51" s="102"/>
      <c r="F51" s="104"/>
      <c r="G51" s="105"/>
      <c r="H51" s="105"/>
      <c r="I51" s="106">
        <v>51</v>
      </c>
      <c r="J51" s="107"/>
      <c r="K51" s="108"/>
      <c r="L51" s="108"/>
      <c r="M51" s="108"/>
      <c r="N51" s="108"/>
      <c r="O51" s="108"/>
      <c r="P51" s="108"/>
      <c r="Q51" s="108"/>
      <c r="R51" s="108"/>
      <c r="S51" s="108"/>
      <c r="T51" s="108"/>
      <c r="U51" s="108"/>
      <c r="V51" s="108"/>
      <c r="W51" s="109"/>
      <c r="X51" s="109"/>
      <c r="Y51" s="110"/>
      <c r="Z51" s="110"/>
      <c r="AA51" s="110"/>
      <c r="AB51" s="110"/>
      <c r="AC51" s="110"/>
      <c r="AD51" s="110"/>
      <c r="AE51" s="110"/>
      <c r="AF51" s="110"/>
    </row>
    <row r="52" spans="1:32" x14ac:dyDescent="0.25">
      <c r="A52" s="83" t="s">
        <v>705</v>
      </c>
      <c r="B52" s="65" t="s">
        <v>720</v>
      </c>
      <c r="C52" s="65" t="s">
        <v>57</v>
      </c>
      <c r="D52" s="103"/>
      <c r="E52" s="102"/>
      <c r="F52" s="104"/>
      <c r="G52" s="105"/>
      <c r="H52" s="105"/>
      <c r="I52" s="106">
        <v>52</v>
      </c>
      <c r="J52" s="107"/>
      <c r="K52" s="108"/>
      <c r="L52" s="108"/>
      <c r="M52" s="108"/>
      <c r="N52" s="108"/>
      <c r="O52" s="108"/>
      <c r="P52" s="108"/>
      <c r="Q52" s="108"/>
      <c r="R52" s="108"/>
      <c r="S52" s="108"/>
      <c r="T52" s="108"/>
      <c r="U52" s="108"/>
      <c r="V52" s="108"/>
      <c r="W52" s="109"/>
      <c r="X52" s="109"/>
      <c r="Y52" s="110"/>
      <c r="Z52" s="110"/>
      <c r="AA52" s="110"/>
      <c r="AB52" s="110"/>
      <c r="AC52" s="110"/>
      <c r="AD52" s="110"/>
      <c r="AE52" s="110"/>
      <c r="AF52" s="110"/>
    </row>
    <row r="53" spans="1:32" x14ac:dyDescent="0.25">
      <c r="A53" s="83" t="s">
        <v>706</v>
      </c>
      <c r="B53" s="65" t="s">
        <v>721</v>
      </c>
      <c r="C53" s="65" t="s">
        <v>57</v>
      </c>
      <c r="D53" s="103"/>
      <c r="E53" s="102"/>
      <c r="F53" s="104"/>
      <c r="G53" s="105"/>
      <c r="H53" s="105"/>
      <c r="I53" s="106">
        <v>53</v>
      </c>
      <c r="J53" s="107"/>
      <c r="K53" s="108"/>
      <c r="L53" s="108"/>
      <c r="M53" s="108"/>
      <c r="N53" s="108"/>
      <c r="O53" s="108"/>
      <c r="P53" s="108"/>
      <c r="Q53" s="108"/>
      <c r="R53" s="108"/>
      <c r="S53" s="108"/>
      <c r="T53" s="108"/>
      <c r="U53" s="108"/>
      <c r="V53" s="108"/>
      <c r="W53" s="109"/>
      <c r="X53" s="109"/>
      <c r="Y53" s="110"/>
      <c r="Z53" s="110"/>
      <c r="AA53" s="110"/>
      <c r="AB53" s="110"/>
      <c r="AC53" s="110"/>
      <c r="AD53" s="110"/>
      <c r="AE53" s="110"/>
      <c r="AF53" s="110"/>
    </row>
    <row r="54" spans="1:32" x14ac:dyDescent="0.25">
      <c r="A54" s="83" t="s">
        <v>707</v>
      </c>
      <c r="B54" s="65" t="s">
        <v>722</v>
      </c>
      <c r="C54" s="65" t="s">
        <v>57</v>
      </c>
      <c r="D54" s="103"/>
      <c r="E54" s="102"/>
      <c r="F54" s="104"/>
      <c r="G54" s="105"/>
      <c r="H54" s="105"/>
      <c r="I54" s="106">
        <v>54</v>
      </c>
      <c r="J54" s="107"/>
      <c r="K54" s="108"/>
      <c r="L54" s="108"/>
      <c r="M54" s="108"/>
      <c r="N54" s="108"/>
      <c r="O54" s="108"/>
      <c r="P54" s="108"/>
      <c r="Q54" s="108"/>
      <c r="R54" s="108"/>
      <c r="S54" s="108"/>
      <c r="T54" s="108"/>
      <c r="U54" s="108"/>
      <c r="V54" s="108"/>
      <c r="W54" s="109"/>
      <c r="X54" s="109"/>
      <c r="Y54" s="110"/>
      <c r="Z54" s="110"/>
      <c r="AA54" s="110"/>
      <c r="AB54" s="110"/>
      <c r="AC54" s="110"/>
      <c r="AD54" s="110"/>
      <c r="AE54" s="110"/>
      <c r="AF54" s="110"/>
    </row>
    <row r="55" spans="1:32" x14ac:dyDescent="0.25">
      <c r="A55" s="83" t="s">
        <v>708</v>
      </c>
      <c r="B55" s="65" t="s">
        <v>723</v>
      </c>
      <c r="C55" s="65" t="s">
        <v>57</v>
      </c>
      <c r="D55" s="103"/>
      <c r="E55" s="102"/>
      <c r="F55" s="104"/>
      <c r="G55" s="105"/>
      <c r="H55" s="105"/>
      <c r="I55" s="106">
        <v>55</v>
      </c>
      <c r="J55" s="107"/>
      <c r="K55" s="108"/>
      <c r="L55" s="108"/>
      <c r="M55" s="108"/>
      <c r="N55" s="108"/>
      <c r="O55" s="108"/>
      <c r="P55" s="108"/>
      <c r="Q55" s="108"/>
      <c r="R55" s="108"/>
      <c r="S55" s="108"/>
      <c r="T55" s="108"/>
      <c r="U55" s="108"/>
      <c r="V55" s="108"/>
      <c r="W55" s="109"/>
      <c r="X55" s="109"/>
      <c r="Y55" s="110"/>
      <c r="Z55" s="110"/>
      <c r="AA55" s="110"/>
      <c r="AB55" s="110"/>
      <c r="AC55" s="110"/>
      <c r="AD55" s="110"/>
      <c r="AE55" s="110"/>
      <c r="AF55" s="110"/>
    </row>
    <row r="56" spans="1:32" x14ac:dyDescent="0.25">
      <c r="A56" s="83" t="s">
        <v>709</v>
      </c>
      <c r="B56" s="65" t="s">
        <v>724</v>
      </c>
      <c r="C56" s="65" t="s">
        <v>57</v>
      </c>
      <c r="D56" s="103"/>
      <c r="E56" s="102"/>
      <c r="F56" s="104"/>
      <c r="G56" s="105"/>
      <c r="H56" s="105"/>
      <c r="I56" s="106">
        <v>56</v>
      </c>
      <c r="J56" s="107"/>
      <c r="K56" s="108"/>
      <c r="L56" s="108"/>
      <c r="M56" s="108"/>
      <c r="N56" s="108"/>
      <c r="O56" s="108"/>
      <c r="P56" s="108"/>
      <c r="Q56" s="108"/>
      <c r="R56" s="108"/>
      <c r="S56" s="108"/>
      <c r="T56" s="108"/>
      <c r="U56" s="108"/>
      <c r="V56" s="108"/>
      <c r="W56" s="109"/>
      <c r="X56" s="109"/>
      <c r="Y56" s="110"/>
      <c r="Z56" s="110"/>
      <c r="AA56" s="110"/>
      <c r="AB56" s="110"/>
      <c r="AC56" s="110"/>
      <c r="AD56" s="110"/>
      <c r="AE56" s="110"/>
      <c r="AF56" s="110"/>
    </row>
    <row r="57" spans="1:32" x14ac:dyDescent="0.25">
      <c r="A57" s="83" t="s">
        <v>710</v>
      </c>
      <c r="B57" s="65" t="s">
        <v>725</v>
      </c>
      <c r="C57" s="65" t="s">
        <v>57</v>
      </c>
      <c r="D57" s="103"/>
      <c r="E57" s="102"/>
      <c r="F57" s="104"/>
      <c r="G57" s="105"/>
      <c r="H57" s="105"/>
      <c r="I57" s="106">
        <v>57</v>
      </c>
      <c r="J57" s="107"/>
      <c r="K57" s="108"/>
      <c r="L57" s="108"/>
      <c r="M57" s="108"/>
      <c r="N57" s="108"/>
      <c r="O57" s="108"/>
      <c r="P57" s="108"/>
      <c r="Q57" s="108"/>
      <c r="R57" s="108"/>
      <c r="S57" s="108"/>
      <c r="T57" s="108"/>
      <c r="U57" s="108"/>
      <c r="V57" s="108"/>
      <c r="W57" s="109"/>
      <c r="X57" s="109"/>
      <c r="Y57" s="110"/>
      <c r="Z57" s="110"/>
      <c r="AA57" s="110"/>
      <c r="AB57" s="110"/>
      <c r="AC57" s="110"/>
      <c r="AD57" s="110"/>
      <c r="AE57" s="110"/>
      <c r="AF57" s="110"/>
    </row>
    <row r="58" spans="1:32" x14ac:dyDescent="0.25">
      <c r="A58" s="83" t="s">
        <v>711</v>
      </c>
      <c r="B58" s="65" t="s">
        <v>726</v>
      </c>
      <c r="C58" s="65" t="s">
        <v>57</v>
      </c>
      <c r="D58" s="103"/>
      <c r="E58" s="102"/>
      <c r="F58" s="104"/>
      <c r="G58" s="105"/>
      <c r="H58" s="105"/>
      <c r="I58" s="106">
        <v>58</v>
      </c>
      <c r="J58" s="107"/>
      <c r="K58" s="108"/>
      <c r="L58" s="108"/>
      <c r="M58" s="108"/>
      <c r="N58" s="108"/>
      <c r="O58" s="108"/>
      <c r="P58" s="108"/>
      <c r="Q58" s="108"/>
      <c r="R58" s="108"/>
      <c r="S58" s="108"/>
      <c r="T58" s="108"/>
      <c r="U58" s="108"/>
      <c r="V58" s="108"/>
      <c r="W58" s="109"/>
      <c r="X58" s="109"/>
      <c r="Y58" s="110"/>
      <c r="Z58" s="110"/>
      <c r="AA58" s="110"/>
      <c r="AB58" s="110"/>
      <c r="AC58" s="110"/>
      <c r="AD58" s="110"/>
      <c r="AE58" s="110"/>
      <c r="AF58" s="110"/>
    </row>
    <row r="59" spans="1:32" x14ac:dyDescent="0.25">
      <c r="A59" s="83" t="s">
        <v>712</v>
      </c>
      <c r="B59" s="65" t="s">
        <v>727</v>
      </c>
      <c r="C59" s="65" t="s">
        <v>57</v>
      </c>
      <c r="D59" s="103"/>
      <c r="E59" s="102"/>
      <c r="F59" s="104"/>
      <c r="G59" s="105"/>
      <c r="H59" s="105"/>
      <c r="I59" s="106">
        <v>59</v>
      </c>
      <c r="J59" s="107"/>
      <c r="K59" s="108"/>
      <c r="L59" s="108"/>
      <c r="M59" s="108"/>
      <c r="N59" s="108"/>
      <c r="O59" s="108"/>
      <c r="P59" s="108"/>
      <c r="Q59" s="108"/>
      <c r="R59" s="108"/>
      <c r="S59" s="108"/>
      <c r="T59" s="108"/>
      <c r="U59" s="108"/>
      <c r="V59" s="108"/>
      <c r="W59" s="109"/>
      <c r="X59" s="109"/>
      <c r="Y59" s="110"/>
      <c r="Z59" s="110"/>
      <c r="AA59" s="110"/>
      <c r="AB59" s="110"/>
      <c r="AC59" s="110"/>
      <c r="AD59" s="110"/>
      <c r="AE59" s="110"/>
      <c r="AF59" s="110"/>
    </row>
    <row r="60" spans="1:32" x14ac:dyDescent="0.25">
      <c r="A60" s="83" t="s">
        <v>713</v>
      </c>
      <c r="B60" s="65" t="s">
        <v>728</v>
      </c>
      <c r="C60" s="65" t="s">
        <v>57</v>
      </c>
      <c r="D60" s="103"/>
      <c r="E60" s="102"/>
      <c r="F60" s="104"/>
      <c r="G60" s="105"/>
      <c r="H60" s="105"/>
      <c r="I60" s="106">
        <v>60</v>
      </c>
      <c r="J60" s="107"/>
      <c r="K60" s="108"/>
      <c r="L60" s="108"/>
      <c r="M60" s="108"/>
      <c r="N60" s="108"/>
      <c r="O60" s="108"/>
      <c r="P60" s="108"/>
      <c r="Q60" s="108"/>
      <c r="R60" s="108"/>
      <c r="S60" s="108"/>
      <c r="T60" s="108"/>
      <c r="U60" s="108"/>
      <c r="V60" s="108"/>
      <c r="W60" s="109"/>
      <c r="X60" s="109"/>
      <c r="Y60" s="110"/>
      <c r="Z60" s="110"/>
      <c r="AA60" s="110"/>
      <c r="AB60" s="110"/>
      <c r="AC60" s="110"/>
      <c r="AD60" s="110"/>
      <c r="AE60" s="110"/>
      <c r="AF60" s="110"/>
    </row>
    <row r="61" spans="1:32" x14ac:dyDescent="0.25">
      <c r="A61" s="83" t="s">
        <v>714</v>
      </c>
      <c r="B61" s="65" t="s">
        <v>729</v>
      </c>
      <c r="C61" s="65" t="s">
        <v>57</v>
      </c>
      <c r="D61" s="103"/>
      <c r="E61" s="102"/>
      <c r="F61" s="104"/>
      <c r="G61" s="105"/>
      <c r="H61" s="105"/>
      <c r="I61" s="106">
        <v>61</v>
      </c>
      <c r="J61" s="107"/>
      <c r="K61" s="108"/>
      <c r="L61" s="108"/>
      <c r="M61" s="108"/>
      <c r="N61" s="108"/>
      <c r="O61" s="108"/>
      <c r="P61" s="108"/>
      <c r="Q61" s="108"/>
      <c r="R61" s="108"/>
      <c r="S61" s="108"/>
      <c r="T61" s="108"/>
      <c r="U61" s="108"/>
      <c r="V61" s="108"/>
      <c r="W61" s="109"/>
      <c r="X61" s="109"/>
      <c r="Y61" s="110"/>
      <c r="Z61" s="110"/>
      <c r="AA61" s="110"/>
      <c r="AB61" s="110"/>
      <c r="AC61" s="110"/>
      <c r="AD61" s="110"/>
      <c r="AE61" s="110"/>
      <c r="AF61" s="110"/>
    </row>
    <row r="62" spans="1:32" x14ac:dyDescent="0.25">
      <c r="A62" s="83" t="s">
        <v>715</v>
      </c>
      <c r="B62" s="65" t="s">
        <v>730</v>
      </c>
      <c r="C62" s="65" t="s">
        <v>57</v>
      </c>
      <c r="D62" s="103"/>
      <c r="E62" s="102"/>
      <c r="F62" s="104"/>
      <c r="G62" s="105"/>
      <c r="H62" s="105"/>
      <c r="I62" s="106">
        <v>62</v>
      </c>
      <c r="J62" s="107"/>
      <c r="K62" s="108"/>
      <c r="L62" s="108"/>
      <c r="M62" s="108"/>
      <c r="N62" s="108"/>
      <c r="O62" s="108"/>
      <c r="P62" s="108"/>
      <c r="Q62" s="108"/>
      <c r="R62" s="108"/>
      <c r="S62" s="108"/>
      <c r="T62" s="108"/>
      <c r="U62" s="108"/>
      <c r="V62" s="108"/>
      <c r="W62" s="109"/>
      <c r="X62" s="109"/>
      <c r="Y62" s="110"/>
      <c r="Z62" s="110"/>
      <c r="AA62" s="110"/>
      <c r="AB62" s="110"/>
      <c r="AC62" s="110"/>
      <c r="AD62" s="110"/>
      <c r="AE62" s="110"/>
      <c r="AF62" s="110"/>
    </row>
    <row r="63" spans="1:32" x14ac:dyDescent="0.25">
      <c r="A63" s="83" t="s">
        <v>716</v>
      </c>
      <c r="B63" s="65" t="s">
        <v>719</v>
      </c>
      <c r="C63" s="65" t="s">
        <v>55</v>
      </c>
      <c r="D63" s="103"/>
      <c r="E63" s="102"/>
      <c r="F63" s="104"/>
      <c r="G63" s="105"/>
      <c r="H63" s="105"/>
      <c r="I63" s="106">
        <v>63</v>
      </c>
      <c r="J63" s="107"/>
      <c r="K63" s="108"/>
      <c r="L63" s="108"/>
      <c r="M63" s="108"/>
      <c r="N63" s="108"/>
      <c r="O63" s="108"/>
      <c r="P63" s="108"/>
      <c r="Q63" s="108"/>
      <c r="R63" s="108"/>
      <c r="S63" s="108"/>
      <c r="T63" s="108"/>
      <c r="U63" s="108"/>
      <c r="V63" s="108"/>
      <c r="W63" s="109"/>
      <c r="X63" s="109"/>
      <c r="Y63" s="110"/>
      <c r="Z63" s="110"/>
      <c r="AA63" s="110"/>
      <c r="AB63" s="110"/>
      <c r="AC63" s="110"/>
      <c r="AD63" s="110"/>
      <c r="AE63" s="110"/>
      <c r="AF63" s="110"/>
    </row>
    <row r="64" spans="1:32" x14ac:dyDescent="0.25">
      <c r="A64" s="83" t="s">
        <v>717</v>
      </c>
      <c r="B64" s="65" t="s">
        <v>720</v>
      </c>
      <c r="C64" s="65" t="s">
        <v>55</v>
      </c>
      <c r="D64" s="103"/>
      <c r="E64" s="102"/>
      <c r="F64" s="104"/>
      <c r="G64" s="105"/>
      <c r="H64" s="105"/>
      <c r="I64" s="106">
        <v>64</v>
      </c>
      <c r="J64" s="107"/>
      <c r="K64" s="108"/>
      <c r="L64" s="108"/>
      <c r="M64" s="108"/>
      <c r="N64" s="108"/>
      <c r="O64" s="108"/>
      <c r="P64" s="108"/>
      <c r="Q64" s="108"/>
      <c r="R64" s="108"/>
      <c r="S64" s="108"/>
      <c r="T64" s="108"/>
      <c r="U64" s="108"/>
      <c r="V64" s="108"/>
      <c r="W64" s="109"/>
      <c r="X64" s="109"/>
      <c r="Y64" s="110"/>
      <c r="Z64" s="110"/>
      <c r="AA64" s="110"/>
      <c r="AB64" s="110"/>
      <c r="AC64" s="110"/>
      <c r="AD64" s="110"/>
      <c r="AE64" s="110"/>
      <c r="AF64" s="110"/>
    </row>
    <row r="65" spans="1:32" x14ac:dyDescent="0.25">
      <c r="A65" s="83" t="s">
        <v>718</v>
      </c>
      <c r="B65" s="65" t="s">
        <v>721</v>
      </c>
      <c r="C65" s="65" t="s">
        <v>55</v>
      </c>
      <c r="D65" s="103"/>
      <c r="E65" s="102"/>
      <c r="F65" s="104"/>
      <c r="G65" s="105"/>
      <c r="H65" s="105"/>
      <c r="I65" s="106">
        <v>65</v>
      </c>
      <c r="J65" s="107"/>
      <c r="K65" s="108"/>
      <c r="L65" s="108"/>
      <c r="M65" s="108"/>
      <c r="N65" s="108"/>
      <c r="O65" s="108"/>
      <c r="P65" s="108"/>
      <c r="Q65" s="108"/>
      <c r="R65" s="108"/>
      <c r="S65" s="108"/>
      <c r="T65" s="108"/>
      <c r="U65" s="108"/>
      <c r="V65" s="108"/>
      <c r="W65" s="109"/>
      <c r="X65" s="109"/>
      <c r="Y65" s="110"/>
      <c r="Z65" s="110"/>
      <c r="AA65" s="110"/>
      <c r="AB65" s="110"/>
      <c r="AC65" s="110"/>
      <c r="AD65" s="110"/>
      <c r="AE65" s="110"/>
      <c r="AF65" s="110"/>
    </row>
  </sheetData>
  <dataConsolidate/>
  <dataValidations count="8">
    <dataValidation allowBlank="1" showInputMessage="1" promptTitle="Group Vertex Color" prompt="To select a color to use for all vertices in the group, right-click and select Select Color on the right-click menu." sqref="B3:B46"/>
    <dataValidation type="list" allowBlank="1" showInputMessage="1" showErrorMessage="1" errorTitle="Invalid Group Vertex Shape" error="You have entered an invalid group vertex shape.  Try selecting from the drop-down list instead." promptTitle="Group Vertex Shape" prompt="Select a shape to use for all vertices in the group." sqref="C3:C46">
      <formula1>ValidGroupShapes</formula1>
    </dataValidation>
    <dataValidation allowBlank="1" showInputMessage="1" showErrorMessage="1" promptTitle="Group Name" prompt="Enter the name of the group." sqref="A3:A46"/>
    <dataValidation type="list" allowBlank="1" showInputMessage="1" showErrorMessage="1" errorTitle="Invalid Group Collapsed" error="You have entered an invalid group &quot;collapsed.&quot;  Try selecting from the drop-down list instead." promptTitle="Group Collapsed?" prompt="Set to Yes to collapse the group." sqref="E3:E46">
      <formula1>ValidBooleansDefaultFalse</formula1>
    </dataValidation>
    <dataValidation allowBlank="1" sqref="K3:K46"/>
    <dataValidation allowBlank="1" showInputMessage="1" showErrorMessage="1" errorTitle="Invalid Group Collapsed" error="You have entered an unrecognized &quot;group collapsed.&quot;  Try selecting from the drop-down list instead." promptTitle="Group Label" prompt="Enter an optional group label." sqref="F3:F46"/>
    <dataValidation allowBlank="1" showInputMessage="1" showErrorMessage="1" errorTitle="Invalid Group Collapsed" error="You have entered an unrecognized &quot;group collapsed.&quot;  Try selecting from the drop-down list instead."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sqref="G3:H46"/>
    <dataValidation type="list" allowBlank="1" showInputMessage="1" showErrorMessage="1" errorTitle="Invalid Group Visibility" error="You have entered an invalid group visibility.  Try selecting from the drop-down list instead." promptTitle="Group Visibility" prompt="Select an optional group visibility.  Groups are shown by default." sqref="D3:D46">
      <formula1>ValidGroupVisibilities</formula1>
    </dataValidation>
  </dataValidations>
  <pageMargins left="0.7" right="0.7" top="0.75" bottom="0.75" header="0.3" footer="0.3"/>
  <pageSetup orientation="portrait" horizontalDpi="0" verticalDpi="0" r:id="rId1"/>
  <legacyDrawing r:id="rId2"/>
  <tableParts count="1">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C113"/>
  <sheetViews>
    <sheetView workbookViewId="0">
      <selection activeCell="A2" sqref="A2"/>
    </sheetView>
  </sheetViews>
  <sheetFormatPr defaultRowHeight="15" x14ac:dyDescent="0.25"/>
  <cols>
    <col min="1" max="1" width="9.42578125" style="1" bestFit="1" customWidth="1"/>
    <col min="2" max="2" width="9.140625" style="1"/>
    <col min="3" max="3" width="11.5703125" bestFit="1" customWidth="1"/>
    <col min="4" max="4" width="9.140625" customWidth="1"/>
  </cols>
  <sheetData>
    <row r="1" spans="1:3" ht="15" customHeight="1" x14ac:dyDescent="0.25">
      <c r="A1" s="11" t="s">
        <v>144</v>
      </c>
      <c r="B1" s="11" t="s">
        <v>5</v>
      </c>
      <c r="C1" s="11" t="s">
        <v>147</v>
      </c>
    </row>
    <row r="2" spans="1:3" x14ac:dyDescent="0.25">
      <c r="A2" s="78" t="s">
        <v>656</v>
      </c>
      <c r="B2" s="111" t="s">
        <v>291</v>
      </c>
      <c r="C2" s="78">
        <f>VLOOKUP(GroupVertices[[#This Row],[Vertex]], Vertices[], MATCH("ID", Vertices[#Headers], 0), FALSE)</f>
        <v>114</v>
      </c>
    </row>
    <row r="3" spans="1:3" x14ac:dyDescent="0.25">
      <c r="A3" s="78" t="s">
        <v>656</v>
      </c>
      <c r="B3" s="111" t="s">
        <v>257</v>
      </c>
      <c r="C3" s="78">
        <f>VLOOKUP(GroupVertices[[#This Row],[Vertex]], Vertices[], MATCH("ID", Vertices[#Headers], 0), FALSE)</f>
        <v>60</v>
      </c>
    </row>
    <row r="4" spans="1:3" x14ac:dyDescent="0.25">
      <c r="A4" s="78" t="s">
        <v>656</v>
      </c>
      <c r="B4" s="111" t="s">
        <v>261</v>
      </c>
      <c r="C4" s="78">
        <f>VLOOKUP(GroupVertices[[#This Row],[Vertex]], Vertices[], MATCH("ID", Vertices[#Headers], 0), FALSE)</f>
        <v>88</v>
      </c>
    </row>
    <row r="5" spans="1:3" x14ac:dyDescent="0.25">
      <c r="A5" s="78" t="s">
        <v>656</v>
      </c>
      <c r="B5" s="111" t="s">
        <v>262</v>
      </c>
      <c r="C5" s="78">
        <f>VLOOKUP(GroupVertices[[#This Row],[Vertex]], Vertices[], MATCH("ID", Vertices[#Headers], 0), FALSE)</f>
        <v>89</v>
      </c>
    </row>
    <row r="6" spans="1:3" x14ac:dyDescent="0.25">
      <c r="A6" s="78" t="s">
        <v>656</v>
      </c>
      <c r="B6" s="111" t="s">
        <v>263</v>
      </c>
      <c r="C6" s="78">
        <f>VLOOKUP(GroupVertices[[#This Row],[Vertex]], Vertices[], MATCH("ID", Vertices[#Headers], 0), FALSE)</f>
        <v>74</v>
      </c>
    </row>
    <row r="7" spans="1:3" x14ac:dyDescent="0.25">
      <c r="A7" s="78" t="s">
        <v>656</v>
      </c>
      <c r="B7" s="111" t="s">
        <v>256</v>
      </c>
      <c r="C7" s="78">
        <f>VLOOKUP(GroupVertices[[#This Row],[Vertex]], Vertices[], MATCH("ID", Vertices[#Headers], 0), FALSE)</f>
        <v>59</v>
      </c>
    </row>
    <row r="8" spans="1:3" x14ac:dyDescent="0.25">
      <c r="A8" s="78" t="s">
        <v>656</v>
      </c>
      <c r="B8" s="111" t="s">
        <v>252</v>
      </c>
      <c r="C8" s="78">
        <f>VLOOKUP(GroupVertices[[#This Row],[Vertex]], Vertices[], MATCH("ID", Vertices[#Headers], 0), FALSE)</f>
        <v>75</v>
      </c>
    </row>
    <row r="9" spans="1:3" x14ac:dyDescent="0.25">
      <c r="A9" s="78" t="s">
        <v>656</v>
      </c>
      <c r="B9" s="111" t="s">
        <v>251</v>
      </c>
      <c r="C9" s="78">
        <f>VLOOKUP(GroupVertices[[#This Row],[Vertex]], Vertices[], MATCH("ID", Vertices[#Headers], 0), FALSE)</f>
        <v>80</v>
      </c>
    </row>
    <row r="10" spans="1:3" x14ac:dyDescent="0.25">
      <c r="A10" s="78" t="s">
        <v>656</v>
      </c>
      <c r="B10" s="111" t="s">
        <v>248</v>
      </c>
      <c r="C10" s="78">
        <f>VLOOKUP(GroupVertices[[#This Row],[Vertex]], Vertices[], MATCH("ID", Vertices[#Headers], 0), FALSE)</f>
        <v>77</v>
      </c>
    </row>
    <row r="11" spans="1:3" x14ac:dyDescent="0.25">
      <c r="A11" s="78" t="s">
        <v>656</v>
      </c>
      <c r="B11" s="111" t="s">
        <v>247</v>
      </c>
      <c r="C11" s="78">
        <f>VLOOKUP(GroupVertices[[#This Row],[Vertex]], Vertices[], MATCH("ID", Vertices[#Headers], 0), FALSE)</f>
        <v>76</v>
      </c>
    </row>
    <row r="12" spans="1:3" x14ac:dyDescent="0.25">
      <c r="A12" s="78" t="s">
        <v>656</v>
      </c>
      <c r="B12" s="111" t="s">
        <v>246</v>
      </c>
      <c r="C12" s="78">
        <f>VLOOKUP(GroupVertices[[#This Row],[Vertex]], Vertices[], MATCH("ID", Vertices[#Headers], 0), FALSE)</f>
        <v>73</v>
      </c>
    </row>
    <row r="13" spans="1:3" x14ac:dyDescent="0.25">
      <c r="A13" s="78" t="s">
        <v>656</v>
      </c>
      <c r="B13" s="111" t="s">
        <v>245</v>
      </c>
      <c r="C13" s="78">
        <f>VLOOKUP(GroupVertices[[#This Row],[Vertex]], Vertices[], MATCH("ID", Vertices[#Headers], 0), FALSE)</f>
        <v>72</v>
      </c>
    </row>
    <row r="14" spans="1:3" x14ac:dyDescent="0.25">
      <c r="A14" s="78" t="s">
        <v>656</v>
      </c>
      <c r="B14" s="111" t="s">
        <v>233</v>
      </c>
      <c r="C14" s="78">
        <f>VLOOKUP(GroupVertices[[#This Row],[Vertex]], Vertices[], MATCH("ID", Vertices[#Headers], 0), FALSE)</f>
        <v>58</v>
      </c>
    </row>
    <row r="15" spans="1:3" x14ac:dyDescent="0.25">
      <c r="A15" s="78" t="s">
        <v>657</v>
      </c>
      <c r="B15" s="111" t="s">
        <v>290</v>
      </c>
      <c r="C15" s="78">
        <f>VLOOKUP(GroupVertices[[#This Row],[Vertex]], Vertices[], MATCH("ID", Vertices[#Headers], 0), FALSE)</f>
        <v>84</v>
      </c>
    </row>
    <row r="16" spans="1:3" x14ac:dyDescent="0.25">
      <c r="A16" s="78" t="s">
        <v>657</v>
      </c>
      <c r="B16" s="111" t="s">
        <v>289</v>
      </c>
      <c r="C16" s="78">
        <f>VLOOKUP(GroupVertices[[#This Row],[Vertex]], Vertices[], MATCH("ID", Vertices[#Headers], 0), FALSE)</f>
        <v>113</v>
      </c>
    </row>
    <row r="17" spans="1:3" x14ac:dyDescent="0.25">
      <c r="A17" s="78" t="s">
        <v>657</v>
      </c>
      <c r="B17" s="111" t="s">
        <v>259</v>
      </c>
      <c r="C17" s="78">
        <f>VLOOKUP(GroupVertices[[#This Row],[Vertex]], Vertices[], MATCH("ID", Vertices[#Headers], 0), FALSE)</f>
        <v>86</v>
      </c>
    </row>
    <row r="18" spans="1:3" x14ac:dyDescent="0.25">
      <c r="A18" s="78" t="s">
        <v>657</v>
      </c>
      <c r="B18" s="111" t="s">
        <v>260</v>
      </c>
      <c r="C18" s="78">
        <f>VLOOKUP(GroupVertices[[#This Row],[Vertex]], Vertices[], MATCH("ID", Vertices[#Headers], 0), FALSE)</f>
        <v>87</v>
      </c>
    </row>
    <row r="19" spans="1:3" x14ac:dyDescent="0.25">
      <c r="A19" s="78" t="s">
        <v>657</v>
      </c>
      <c r="B19" s="111" t="s">
        <v>240</v>
      </c>
      <c r="C19" s="78">
        <f>VLOOKUP(GroupVertices[[#This Row],[Vertex]], Vertices[], MATCH("ID", Vertices[#Headers], 0), FALSE)</f>
        <v>67</v>
      </c>
    </row>
    <row r="20" spans="1:3" x14ac:dyDescent="0.25">
      <c r="A20" s="78" t="s">
        <v>657</v>
      </c>
      <c r="B20" s="111" t="s">
        <v>236</v>
      </c>
      <c r="C20" s="78">
        <f>VLOOKUP(GroupVertices[[#This Row],[Vertex]], Vertices[], MATCH("ID", Vertices[#Headers], 0), FALSE)</f>
        <v>62</v>
      </c>
    </row>
    <row r="21" spans="1:3" x14ac:dyDescent="0.25">
      <c r="A21" s="78" t="s">
        <v>657</v>
      </c>
      <c r="B21" s="111" t="s">
        <v>258</v>
      </c>
      <c r="C21" s="78">
        <f>VLOOKUP(GroupVertices[[#This Row],[Vertex]], Vertices[], MATCH("ID", Vertices[#Headers], 0), FALSE)</f>
        <v>85</v>
      </c>
    </row>
    <row r="22" spans="1:3" x14ac:dyDescent="0.25">
      <c r="A22" s="78" t="s">
        <v>657</v>
      </c>
      <c r="B22" s="111" t="s">
        <v>239</v>
      </c>
      <c r="C22" s="78">
        <f>VLOOKUP(GroupVertices[[#This Row],[Vertex]], Vertices[], MATCH("ID", Vertices[#Headers], 0), FALSE)</f>
        <v>66</v>
      </c>
    </row>
    <row r="23" spans="1:3" x14ac:dyDescent="0.25">
      <c r="A23" s="78" t="s">
        <v>657</v>
      </c>
      <c r="B23" s="111" t="s">
        <v>238</v>
      </c>
      <c r="C23" s="78">
        <f>VLOOKUP(GroupVertices[[#This Row],[Vertex]], Vertices[], MATCH("ID", Vertices[#Headers], 0), FALSE)</f>
        <v>65</v>
      </c>
    </row>
    <row r="24" spans="1:3" x14ac:dyDescent="0.25">
      <c r="A24" s="78" t="s">
        <v>657</v>
      </c>
      <c r="B24" s="111" t="s">
        <v>237</v>
      </c>
      <c r="C24" s="78">
        <f>VLOOKUP(GroupVertices[[#This Row],[Vertex]], Vertices[], MATCH("ID", Vertices[#Headers], 0), FALSE)</f>
        <v>64</v>
      </c>
    </row>
    <row r="25" spans="1:3" x14ac:dyDescent="0.25">
      <c r="A25" s="78" t="s">
        <v>657</v>
      </c>
      <c r="B25" s="111" t="s">
        <v>235</v>
      </c>
      <c r="C25" s="78">
        <f>VLOOKUP(GroupVertices[[#This Row],[Vertex]], Vertices[], MATCH("ID", Vertices[#Headers], 0), FALSE)</f>
        <v>63</v>
      </c>
    </row>
    <row r="26" spans="1:3" x14ac:dyDescent="0.25">
      <c r="A26" s="78" t="s">
        <v>657</v>
      </c>
      <c r="B26" s="111" t="s">
        <v>234</v>
      </c>
      <c r="C26" s="78">
        <f>VLOOKUP(GroupVertices[[#This Row],[Vertex]], Vertices[], MATCH("ID", Vertices[#Headers], 0), FALSE)</f>
        <v>61</v>
      </c>
    </row>
    <row r="27" spans="1:3" x14ac:dyDescent="0.25">
      <c r="A27" s="78" t="s">
        <v>658</v>
      </c>
      <c r="B27" s="111" t="s">
        <v>286</v>
      </c>
      <c r="C27" s="78">
        <f>VLOOKUP(GroupVertices[[#This Row],[Vertex]], Vertices[], MATCH("ID", Vertices[#Headers], 0), FALSE)</f>
        <v>109</v>
      </c>
    </row>
    <row r="28" spans="1:3" x14ac:dyDescent="0.25">
      <c r="A28" s="78" t="s">
        <v>658</v>
      </c>
      <c r="B28" s="111" t="s">
        <v>285</v>
      </c>
      <c r="C28" s="78">
        <f>VLOOKUP(GroupVertices[[#This Row],[Vertex]], Vertices[], MATCH("ID", Vertices[#Headers], 0), FALSE)</f>
        <v>110</v>
      </c>
    </row>
    <row r="29" spans="1:3" x14ac:dyDescent="0.25">
      <c r="A29" s="78" t="s">
        <v>658</v>
      </c>
      <c r="B29" s="111" t="s">
        <v>283</v>
      </c>
      <c r="C29" s="78">
        <f>VLOOKUP(GroupVertices[[#This Row],[Vertex]], Vertices[], MATCH("ID", Vertices[#Headers], 0), FALSE)</f>
        <v>107</v>
      </c>
    </row>
    <row r="30" spans="1:3" x14ac:dyDescent="0.25">
      <c r="A30" s="78" t="s">
        <v>658</v>
      </c>
      <c r="B30" s="111" t="s">
        <v>281</v>
      </c>
      <c r="C30" s="78">
        <f>VLOOKUP(GroupVertices[[#This Row],[Vertex]], Vertices[], MATCH("ID", Vertices[#Headers], 0), FALSE)</f>
        <v>105</v>
      </c>
    </row>
    <row r="31" spans="1:3" x14ac:dyDescent="0.25">
      <c r="A31" s="78" t="s">
        <v>658</v>
      </c>
      <c r="B31" s="111" t="s">
        <v>284</v>
      </c>
      <c r="C31" s="78">
        <f>VLOOKUP(GroupVertices[[#This Row],[Vertex]], Vertices[], MATCH("ID", Vertices[#Headers], 0), FALSE)</f>
        <v>108</v>
      </c>
    </row>
    <row r="32" spans="1:3" x14ac:dyDescent="0.25">
      <c r="A32" s="78" t="s">
        <v>658</v>
      </c>
      <c r="B32" s="111" t="s">
        <v>282</v>
      </c>
      <c r="C32" s="78">
        <f>VLOOKUP(GroupVertices[[#This Row],[Vertex]], Vertices[], MATCH("ID", Vertices[#Headers], 0), FALSE)</f>
        <v>106</v>
      </c>
    </row>
    <row r="33" spans="1:3" x14ac:dyDescent="0.25">
      <c r="A33" s="78" t="s">
        <v>658</v>
      </c>
      <c r="B33" s="111" t="s">
        <v>280</v>
      </c>
      <c r="C33" s="78">
        <f>VLOOKUP(GroupVertices[[#This Row],[Vertex]], Vertices[], MATCH("ID", Vertices[#Headers], 0), FALSE)</f>
        <v>104</v>
      </c>
    </row>
    <row r="34" spans="1:3" x14ac:dyDescent="0.25">
      <c r="A34" s="78" t="s">
        <v>659</v>
      </c>
      <c r="B34" s="111" t="s">
        <v>269</v>
      </c>
      <c r="C34" s="78">
        <f>VLOOKUP(GroupVertices[[#This Row],[Vertex]], Vertices[], MATCH("ID", Vertices[#Headers], 0), FALSE)</f>
        <v>94</v>
      </c>
    </row>
    <row r="35" spans="1:3" x14ac:dyDescent="0.25">
      <c r="A35" s="78" t="s">
        <v>659</v>
      </c>
      <c r="B35" s="111" t="s">
        <v>265</v>
      </c>
      <c r="C35" s="78">
        <f>VLOOKUP(GroupVertices[[#This Row],[Vertex]], Vertices[], MATCH("ID", Vertices[#Headers], 0), FALSE)</f>
        <v>33</v>
      </c>
    </row>
    <row r="36" spans="1:3" x14ac:dyDescent="0.25">
      <c r="A36" s="78" t="s">
        <v>659</v>
      </c>
      <c r="B36" s="111" t="s">
        <v>266</v>
      </c>
      <c r="C36" s="78">
        <f>VLOOKUP(GroupVertices[[#This Row],[Vertex]], Vertices[], MATCH("ID", Vertices[#Headers], 0), FALSE)</f>
        <v>91</v>
      </c>
    </row>
    <row r="37" spans="1:3" x14ac:dyDescent="0.25">
      <c r="A37" s="78" t="s">
        <v>659</v>
      </c>
      <c r="B37" s="111" t="s">
        <v>264</v>
      </c>
      <c r="C37" s="78">
        <f>VLOOKUP(GroupVertices[[#This Row],[Vertex]], Vertices[], MATCH("ID", Vertices[#Headers], 0), FALSE)</f>
        <v>90</v>
      </c>
    </row>
    <row r="38" spans="1:3" x14ac:dyDescent="0.25">
      <c r="A38" s="78" t="s">
        <v>659</v>
      </c>
      <c r="B38" s="111" t="s">
        <v>209</v>
      </c>
      <c r="C38" s="78">
        <f>VLOOKUP(GroupVertices[[#This Row],[Vertex]], Vertices[], MATCH("ID", Vertices[#Headers], 0), FALSE)</f>
        <v>32</v>
      </c>
    </row>
    <row r="39" spans="1:3" x14ac:dyDescent="0.25">
      <c r="A39" s="78" t="s">
        <v>660</v>
      </c>
      <c r="B39" s="111" t="s">
        <v>274</v>
      </c>
      <c r="C39" s="78">
        <f>VLOOKUP(GroupVertices[[#This Row],[Vertex]], Vertices[], MATCH("ID", Vertices[#Headers], 0), FALSE)</f>
        <v>99</v>
      </c>
    </row>
    <row r="40" spans="1:3" x14ac:dyDescent="0.25">
      <c r="A40" s="78" t="s">
        <v>660</v>
      </c>
      <c r="B40" s="111" t="s">
        <v>275</v>
      </c>
      <c r="C40" s="78">
        <f>VLOOKUP(GroupVertices[[#This Row],[Vertex]], Vertices[], MATCH("ID", Vertices[#Headers], 0), FALSE)</f>
        <v>100</v>
      </c>
    </row>
    <row r="41" spans="1:3" x14ac:dyDescent="0.25">
      <c r="A41" s="78" t="s">
        <v>660</v>
      </c>
      <c r="B41" s="111" t="s">
        <v>271</v>
      </c>
      <c r="C41" s="78">
        <f>VLOOKUP(GroupVertices[[#This Row],[Vertex]], Vertices[], MATCH("ID", Vertices[#Headers], 0), FALSE)</f>
        <v>96</v>
      </c>
    </row>
    <row r="42" spans="1:3" x14ac:dyDescent="0.25">
      <c r="A42" s="78" t="s">
        <v>660</v>
      </c>
      <c r="B42" s="111" t="s">
        <v>270</v>
      </c>
      <c r="C42" s="78">
        <f>VLOOKUP(GroupVertices[[#This Row],[Vertex]], Vertices[], MATCH("ID", Vertices[#Headers], 0), FALSE)</f>
        <v>95</v>
      </c>
    </row>
    <row r="43" spans="1:3" x14ac:dyDescent="0.25">
      <c r="A43" s="78" t="s">
        <v>661</v>
      </c>
      <c r="B43" s="111" t="s">
        <v>279</v>
      </c>
      <c r="C43" s="78">
        <f>VLOOKUP(GroupVertices[[#This Row],[Vertex]], Vertices[], MATCH("ID", Vertices[#Headers], 0), FALSE)</f>
        <v>103</v>
      </c>
    </row>
    <row r="44" spans="1:3" x14ac:dyDescent="0.25">
      <c r="A44" s="78" t="s">
        <v>661</v>
      </c>
      <c r="B44" s="111" t="s">
        <v>278</v>
      </c>
      <c r="C44" s="78">
        <f>VLOOKUP(GroupVertices[[#This Row],[Vertex]], Vertices[], MATCH("ID", Vertices[#Headers], 0), FALSE)</f>
        <v>39</v>
      </c>
    </row>
    <row r="45" spans="1:3" x14ac:dyDescent="0.25">
      <c r="A45" s="78" t="s">
        <v>661</v>
      </c>
      <c r="B45" s="111" t="s">
        <v>214</v>
      </c>
      <c r="C45" s="78">
        <f>VLOOKUP(GroupVertices[[#This Row],[Vertex]], Vertices[], MATCH("ID", Vertices[#Headers], 0), FALSE)</f>
        <v>38</v>
      </c>
    </row>
    <row r="46" spans="1:3" x14ac:dyDescent="0.25">
      <c r="A46" s="78" t="s">
        <v>662</v>
      </c>
      <c r="B46" s="111" t="s">
        <v>255</v>
      </c>
      <c r="C46" s="78">
        <f>VLOOKUP(GroupVertices[[#This Row],[Vertex]], Vertices[], MATCH("ID", Vertices[#Headers], 0), FALSE)</f>
        <v>83</v>
      </c>
    </row>
    <row r="47" spans="1:3" x14ac:dyDescent="0.25">
      <c r="A47" s="78" t="s">
        <v>662</v>
      </c>
      <c r="B47" s="111" t="s">
        <v>254</v>
      </c>
      <c r="C47" s="78">
        <f>VLOOKUP(GroupVertices[[#This Row],[Vertex]], Vertices[], MATCH("ID", Vertices[#Headers], 0), FALSE)</f>
        <v>82</v>
      </c>
    </row>
    <row r="48" spans="1:3" x14ac:dyDescent="0.25">
      <c r="A48" s="78" t="s">
        <v>662</v>
      </c>
      <c r="B48" s="111" t="s">
        <v>253</v>
      </c>
      <c r="C48" s="78">
        <f>VLOOKUP(GroupVertices[[#This Row],[Vertex]], Vertices[], MATCH("ID", Vertices[#Headers], 0), FALSE)</f>
        <v>81</v>
      </c>
    </row>
    <row r="49" spans="1:3" x14ac:dyDescent="0.25">
      <c r="A49" s="78" t="s">
        <v>663</v>
      </c>
      <c r="B49" s="111" t="s">
        <v>244</v>
      </c>
      <c r="C49" s="78">
        <f>VLOOKUP(GroupVertices[[#This Row],[Vertex]], Vertices[], MATCH("ID", Vertices[#Headers], 0), FALSE)</f>
        <v>71</v>
      </c>
    </row>
    <row r="50" spans="1:3" x14ac:dyDescent="0.25">
      <c r="A50" s="78" t="s">
        <v>663</v>
      </c>
      <c r="B50" s="111" t="s">
        <v>195</v>
      </c>
      <c r="C50" s="78">
        <f>VLOOKUP(GroupVertices[[#This Row],[Vertex]], Vertices[], MATCH("ID", Vertices[#Headers], 0), FALSE)</f>
        <v>18</v>
      </c>
    </row>
    <row r="51" spans="1:3" x14ac:dyDescent="0.25">
      <c r="A51" s="78" t="s">
        <v>663</v>
      </c>
      <c r="B51" s="111" t="s">
        <v>194</v>
      </c>
      <c r="C51" s="78">
        <f>VLOOKUP(GroupVertices[[#This Row],[Vertex]], Vertices[], MATCH("ID", Vertices[#Headers], 0), FALSE)</f>
        <v>17</v>
      </c>
    </row>
    <row r="52" spans="1:3" x14ac:dyDescent="0.25">
      <c r="A52" s="78" t="s">
        <v>664</v>
      </c>
      <c r="B52" s="111" t="s">
        <v>243</v>
      </c>
      <c r="C52" s="78">
        <f>VLOOKUP(GroupVertices[[#This Row],[Vertex]], Vertices[], MATCH("ID", Vertices[#Headers], 0), FALSE)</f>
        <v>69</v>
      </c>
    </row>
    <row r="53" spans="1:3" x14ac:dyDescent="0.25">
      <c r="A53" s="78" t="s">
        <v>664</v>
      </c>
      <c r="B53" s="111" t="s">
        <v>242</v>
      </c>
      <c r="C53" s="78">
        <f>VLOOKUP(GroupVertices[[#This Row],[Vertex]], Vertices[], MATCH("ID", Vertices[#Headers], 0), FALSE)</f>
        <v>70</v>
      </c>
    </row>
    <row r="54" spans="1:3" x14ac:dyDescent="0.25">
      <c r="A54" s="78" t="s">
        <v>664</v>
      </c>
      <c r="B54" s="111" t="s">
        <v>241</v>
      </c>
      <c r="C54" s="78">
        <f>VLOOKUP(GroupVertices[[#This Row],[Vertex]], Vertices[], MATCH("ID", Vertices[#Headers], 0), FALSE)</f>
        <v>68</v>
      </c>
    </row>
    <row r="55" spans="1:3" x14ac:dyDescent="0.25">
      <c r="A55" s="78" t="s">
        <v>665</v>
      </c>
      <c r="B55" s="111" t="s">
        <v>288</v>
      </c>
      <c r="C55" s="78">
        <f>VLOOKUP(GroupVertices[[#This Row],[Vertex]], Vertices[], MATCH("ID", Vertices[#Headers], 0), FALSE)</f>
        <v>112</v>
      </c>
    </row>
    <row r="56" spans="1:3" x14ac:dyDescent="0.25">
      <c r="A56" s="78" t="s">
        <v>665</v>
      </c>
      <c r="B56" s="111" t="s">
        <v>287</v>
      </c>
      <c r="C56" s="78">
        <f>VLOOKUP(GroupVertices[[#This Row],[Vertex]], Vertices[], MATCH("ID", Vertices[#Headers], 0), FALSE)</f>
        <v>111</v>
      </c>
    </row>
    <row r="57" spans="1:3" x14ac:dyDescent="0.25">
      <c r="A57" s="78" t="s">
        <v>666</v>
      </c>
      <c r="B57" s="111" t="s">
        <v>277</v>
      </c>
      <c r="C57" s="78">
        <f>VLOOKUP(GroupVertices[[#This Row],[Vertex]], Vertices[], MATCH("ID", Vertices[#Headers], 0), FALSE)</f>
        <v>102</v>
      </c>
    </row>
    <row r="58" spans="1:3" x14ac:dyDescent="0.25">
      <c r="A58" s="78" t="s">
        <v>666</v>
      </c>
      <c r="B58" s="111" t="s">
        <v>276</v>
      </c>
      <c r="C58" s="78">
        <f>VLOOKUP(GroupVertices[[#This Row],[Vertex]], Vertices[], MATCH("ID", Vertices[#Headers], 0), FALSE)</f>
        <v>101</v>
      </c>
    </row>
    <row r="59" spans="1:3" x14ac:dyDescent="0.25">
      <c r="A59" s="78" t="s">
        <v>667</v>
      </c>
      <c r="B59" s="111" t="s">
        <v>273</v>
      </c>
      <c r="C59" s="78">
        <f>VLOOKUP(GroupVertices[[#This Row],[Vertex]], Vertices[], MATCH("ID", Vertices[#Headers], 0), FALSE)</f>
        <v>98</v>
      </c>
    </row>
    <row r="60" spans="1:3" x14ac:dyDescent="0.25">
      <c r="A60" s="78" t="s">
        <v>667</v>
      </c>
      <c r="B60" s="111" t="s">
        <v>272</v>
      </c>
      <c r="C60" s="78">
        <f>VLOOKUP(GroupVertices[[#This Row],[Vertex]], Vertices[], MATCH("ID", Vertices[#Headers], 0), FALSE)</f>
        <v>97</v>
      </c>
    </row>
    <row r="61" spans="1:3" x14ac:dyDescent="0.25">
      <c r="A61" s="78" t="s">
        <v>668</v>
      </c>
      <c r="B61" s="111" t="s">
        <v>268</v>
      </c>
      <c r="C61" s="78">
        <f>VLOOKUP(GroupVertices[[#This Row],[Vertex]], Vertices[], MATCH("ID", Vertices[#Headers], 0), FALSE)</f>
        <v>93</v>
      </c>
    </row>
    <row r="62" spans="1:3" x14ac:dyDescent="0.25">
      <c r="A62" s="78" t="s">
        <v>668</v>
      </c>
      <c r="B62" s="111" t="s">
        <v>267</v>
      </c>
      <c r="C62" s="78">
        <f>VLOOKUP(GroupVertices[[#This Row],[Vertex]], Vertices[], MATCH("ID", Vertices[#Headers], 0), FALSE)</f>
        <v>92</v>
      </c>
    </row>
    <row r="63" spans="1:3" x14ac:dyDescent="0.25">
      <c r="A63" s="78" t="s">
        <v>669</v>
      </c>
      <c r="B63" s="111" t="s">
        <v>250</v>
      </c>
      <c r="C63" s="78">
        <f>VLOOKUP(GroupVertices[[#This Row],[Vertex]], Vertices[], MATCH("ID", Vertices[#Headers], 0), FALSE)</f>
        <v>79</v>
      </c>
    </row>
    <row r="64" spans="1:3" x14ac:dyDescent="0.25">
      <c r="A64" s="78" t="s">
        <v>669</v>
      </c>
      <c r="B64" s="111" t="s">
        <v>249</v>
      </c>
      <c r="C64" s="78">
        <f>VLOOKUP(GroupVertices[[#This Row],[Vertex]], Vertices[], MATCH("ID", Vertices[#Headers], 0), FALSE)</f>
        <v>78</v>
      </c>
    </row>
    <row r="65" spans="1:3" x14ac:dyDescent="0.25">
      <c r="A65" s="78" t="s">
        <v>670</v>
      </c>
      <c r="B65" s="111" t="s">
        <v>232</v>
      </c>
      <c r="C65" s="78">
        <f>VLOOKUP(GroupVertices[[#This Row],[Vertex]], Vertices[], MATCH("ID", Vertices[#Headers], 0), FALSE)</f>
        <v>57</v>
      </c>
    </row>
    <row r="66" spans="1:3" x14ac:dyDescent="0.25">
      <c r="A66" s="78" t="s">
        <v>671</v>
      </c>
      <c r="B66" s="111" t="s">
        <v>231</v>
      </c>
      <c r="C66" s="78">
        <f>VLOOKUP(GroupVertices[[#This Row],[Vertex]], Vertices[], MATCH("ID", Vertices[#Headers], 0), FALSE)</f>
        <v>56</v>
      </c>
    </row>
    <row r="67" spans="1:3" x14ac:dyDescent="0.25">
      <c r="A67" s="78" t="s">
        <v>672</v>
      </c>
      <c r="B67" s="111" t="s">
        <v>230</v>
      </c>
      <c r="C67" s="78">
        <f>VLOOKUP(GroupVertices[[#This Row],[Vertex]], Vertices[], MATCH("ID", Vertices[#Headers], 0), FALSE)</f>
        <v>55</v>
      </c>
    </row>
    <row r="68" spans="1:3" x14ac:dyDescent="0.25">
      <c r="A68" s="78" t="s">
        <v>673</v>
      </c>
      <c r="B68" s="111" t="s">
        <v>229</v>
      </c>
      <c r="C68" s="78">
        <f>VLOOKUP(GroupVertices[[#This Row],[Vertex]], Vertices[], MATCH("ID", Vertices[#Headers], 0), FALSE)</f>
        <v>54</v>
      </c>
    </row>
    <row r="69" spans="1:3" x14ac:dyDescent="0.25">
      <c r="A69" s="78" t="s">
        <v>674</v>
      </c>
      <c r="B69" s="111" t="s">
        <v>228</v>
      </c>
      <c r="C69" s="78">
        <f>VLOOKUP(GroupVertices[[#This Row],[Vertex]], Vertices[], MATCH("ID", Vertices[#Headers], 0), FALSE)</f>
        <v>53</v>
      </c>
    </row>
    <row r="70" spans="1:3" x14ac:dyDescent="0.25">
      <c r="A70" s="78" t="s">
        <v>675</v>
      </c>
      <c r="B70" s="111" t="s">
        <v>227</v>
      </c>
      <c r="C70" s="78">
        <f>VLOOKUP(GroupVertices[[#This Row],[Vertex]], Vertices[], MATCH("ID", Vertices[#Headers], 0), FALSE)</f>
        <v>52</v>
      </c>
    </row>
    <row r="71" spans="1:3" x14ac:dyDescent="0.25">
      <c r="A71" s="78" t="s">
        <v>676</v>
      </c>
      <c r="B71" s="111" t="s">
        <v>226</v>
      </c>
      <c r="C71" s="78">
        <f>VLOOKUP(GroupVertices[[#This Row],[Vertex]], Vertices[], MATCH("ID", Vertices[#Headers], 0), FALSE)</f>
        <v>51</v>
      </c>
    </row>
    <row r="72" spans="1:3" x14ac:dyDescent="0.25">
      <c r="A72" s="78" t="s">
        <v>677</v>
      </c>
      <c r="B72" s="111" t="s">
        <v>225</v>
      </c>
      <c r="C72" s="78">
        <f>VLOOKUP(GroupVertices[[#This Row],[Vertex]], Vertices[], MATCH("ID", Vertices[#Headers], 0), FALSE)</f>
        <v>50</v>
      </c>
    </row>
    <row r="73" spans="1:3" x14ac:dyDescent="0.25">
      <c r="A73" s="78" t="s">
        <v>678</v>
      </c>
      <c r="B73" s="111" t="s">
        <v>224</v>
      </c>
      <c r="C73" s="78">
        <f>VLOOKUP(GroupVertices[[#This Row],[Vertex]], Vertices[], MATCH("ID", Vertices[#Headers], 0), FALSE)</f>
        <v>49</v>
      </c>
    </row>
    <row r="74" spans="1:3" x14ac:dyDescent="0.25">
      <c r="A74" s="78" t="s">
        <v>679</v>
      </c>
      <c r="B74" s="111" t="s">
        <v>223</v>
      </c>
      <c r="C74" s="78">
        <f>VLOOKUP(GroupVertices[[#This Row],[Vertex]], Vertices[], MATCH("ID", Vertices[#Headers], 0), FALSE)</f>
        <v>48</v>
      </c>
    </row>
    <row r="75" spans="1:3" x14ac:dyDescent="0.25">
      <c r="A75" s="78" t="s">
        <v>680</v>
      </c>
      <c r="B75" s="111" t="s">
        <v>222</v>
      </c>
      <c r="C75" s="78">
        <f>VLOOKUP(GroupVertices[[#This Row],[Vertex]], Vertices[], MATCH("ID", Vertices[#Headers], 0), FALSE)</f>
        <v>47</v>
      </c>
    </row>
    <row r="76" spans="1:3" x14ac:dyDescent="0.25">
      <c r="A76" s="78" t="s">
        <v>681</v>
      </c>
      <c r="B76" s="111" t="s">
        <v>221</v>
      </c>
      <c r="C76" s="78">
        <f>VLOOKUP(GroupVertices[[#This Row],[Vertex]], Vertices[], MATCH("ID", Vertices[#Headers], 0), FALSE)</f>
        <v>46</v>
      </c>
    </row>
    <row r="77" spans="1:3" x14ac:dyDescent="0.25">
      <c r="A77" s="78" t="s">
        <v>682</v>
      </c>
      <c r="B77" s="111" t="s">
        <v>220</v>
      </c>
      <c r="C77" s="78">
        <f>VLOOKUP(GroupVertices[[#This Row],[Vertex]], Vertices[], MATCH("ID", Vertices[#Headers], 0), FALSE)</f>
        <v>45</v>
      </c>
    </row>
    <row r="78" spans="1:3" x14ac:dyDescent="0.25">
      <c r="A78" s="78" t="s">
        <v>683</v>
      </c>
      <c r="B78" s="111" t="s">
        <v>219</v>
      </c>
      <c r="C78" s="78">
        <f>VLOOKUP(GroupVertices[[#This Row],[Vertex]], Vertices[], MATCH("ID", Vertices[#Headers], 0), FALSE)</f>
        <v>44</v>
      </c>
    </row>
    <row r="79" spans="1:3" x14ac:dyDescent="0.25">
      <c r="A79" s="78" t="s">
        <v>684</v>
      </c>
      <c r="B79" s="111" t="s">
        <v>218</v>
      </c>
      <c r="C79" s="78">
        <f>VLOOKUP(GroupVertices[[#This Row],[Vertex]], Vertices[], MATCH("ID", Vertices[#Headers], 0), FALSE)</f>
        <v>43</v>
      </c>
    </row>
    <row r="80" spans="1:3" x14ac:dyDescent="0.25">
      <c r="A80" s="78" t="s">
        <v>685</v>
      </c>
      <c r="B80" s="111" t="s">
        <v>217</v>
      </c>
      <c r="C80" s="78">
        <f>VLOOKUP(GroupVertices[[#This Row],[Vertex]], Vertices[], MATCH("ID", Vertices[#Headers], 0), FALSE)</f>
        <v>42</v>
      </c>
    </row>
    <row r="81" spans="1:3" x14ac:dyDescent="0.25">
      <c r="A81" s="78" t="s">
        <v>686</v>
      </c>
      <c r="B81" s="111" t="s">
        <v>216</v>
      </c>
      <c r="C81" s="78">
        <f>VLOOKUP(GroupVertices[[#This Row],[Vertex]], Vertices[], MATCH("ID", Vertices[#Headers], 0), FALSE)</f>
        <v>41</v>
      </c>
    </row>
    <row r="82" spans="1:3" x14ac:dyDescent="0.25">
      <c r="A82" s="78" t="s">
        <v>687</v>
      </c>
      <c r="B82" s="111" t="s">
        <v>215</v>
      </c>
      <c r="C82" s="78">
        <f>VLOOKUP(GroupVertices[[#This Row],[Vertex]], Vertices[], MATCH("ID", Vertices[#Headers], 0), FALSE)</f>
        <v>40</v>
      </c>
    </row>
    <row r="83" spans="1:3" x14ac:dyDescent="0.25">
      <c r="A83" s="78" t="s">
        <v>688</v>
      </c>
      <c r="B83" s="111" t="s">
        <v>213</v>
      </c>
      <c r="C83" s="78">
        <f>VLOOKUP(GroupVertices[[#This Row],[Vertex]], Vertices[], MATCH("ID", Vertices[#Headers], 0), FALSE)</f>
        <v>37</v>
      </c>
    </row>
    <row r="84" spans="1:3" x14ac:dyDescent="0.25">
      <c r="A84" s="78" t="s">
        <v>689</v>
      </c>
      <c r="B84" s="111" t="s">
        <v>212</v>
      </c>
      <c r="C84" s="78">
        <f>VLOOKUP(GroupVertices[[#This Row],[Vertex]], Vertices[], MATCH("ID", Vertices[#Headers], 0), FALSE)</f>
        <v>36</v>
      </c>
    </row>
    <row r="85" spans="1:3" x14ac:dyDescent="0.25">
      <c r="A85" s="78" t="s">
        <v>690</v>
      </c>
      <c r="B85" s="111" t="s">
        <v>211</v>
      </c>
      <c r="C85" s="78">
        <f>VLOOKUP(GroupVertices[[#This Row],[Vertex]], Vertices[], MATCH("ID", Vertices[#Headers], 0), FALSE)</f>
        <v>35</v>
      </c>
    </row>
    <row r="86" spans="1:3" x14ac:dyDescent="0.25">
      <c r="A86" s="78" t="s">
        <v>691</v>
      </c>
      <c r="B86" s="111" t="s">
        <v>210</v>
      </c>
      <c r="C86" s="78">
        <f>VLOOKUP(GroupVertices[[#This Row],[Vertex]], Vertices[], MATCH("ID", Vertices[#Headers], 0), FALSE)</f>
        <v>34</v>
      </c>
    </row>
    <row r="87" spans="1:3" x14ac:dyDescent="0.25">
      <c r="A87" s="78" t="s">
        <v>692</v>
      </c>
      <c r="B87" s="111" t="s">
        <v>208</v>
      </c>
      <c r="C87" s="78">
        <f>VLOOKUP(GroupVertices[[#This Row],[Vertex]], Vertices[], MATCH("ID", Vertices[#Headers], 0), FALSE)</f>
        <v>31</v>
      </c>
    </row>
    <row r="88" spans="1:3" x14ac:dyDescent="0.25">
      <c r="A88" s="78" t="s">
        <v>693</v>
      </c>
      <c r="B88" s="111" t="s">
        <v>207</v>
      </c>
      <c r="C88" s="78">
        <f>VLOOKUP(GroupVertices[[#This Row],[Vertex]], Vertices[], MATCH("ID", Vertices[#Headers], 0), FALSE)</f>
        <v>30</v>
      </c>
    </row>
    <row r="89" spans="1:3" x14ac:dyDescent="0.25">
      <c r="A89" s="78" t="s">
        <v>694</v>
      </c>
      <c r="B89" s="111" t="s">
        <v>206</v>
      </c>
      <c r="C89" s="78">
        <f>VLOOKUP(GroupVertices[[#This Row],[Vertex]], Vertices[], MATCH("ID", Vertices[#Headers], 0), FALSE)</f>
        <v>29</v>
      </c>
    </row>
    <row r="90" spans="1:3" x14ac:dyDescent="0.25">
      <c r="A90" s="78" t="s">
        <v>695</v>
      </c>
      <c r="B90" s="111" t="s">
        <v>205</v>
      </c>
      <c r="C90" s="78">
        <f>VLOOKUP(GroupVertices[[#This Row],[Vertex]], Vertices[], MATCH("ID", Vertices[#Headers], 0), FALSE)</f>
        <v>28</v>
      </c>
    </row>
    <row r="91" spans="1:3" x14ac:dyDescent="0.25">
      <c r="A91" s="78" t="s">
        <v>696</v>
      </c>
      <c r="B91" s="111" t="s">
        <v>204</v>
      </c>
      <c r="C91" s="78">
        <f>VLOOKUP(GroupVertices[[#This Row],[Vertex]], Vertices[], MATCH("ID", Vertices[#Headers], 0), FALSE)</f>
        <v>27</v>
      </c>
    </row>
    <row r="92" spans="1:3" x14ac:dyDescent="0.25">
      <c r="A92" s="78" t="s">
        <v>697</v>
      </c>
      <c r="B92" s="111" t="s">
        <v>203</v>
      </c>
      <c r="C92" s="78">
        <f>VLOOKUP(GroupVertices[[#This Row],[Vertex]], Vertices[], MATCH("ID", Vertices[#Headers], 0), FALSE)</f>
        <v>26</v>
      </c>
    </row>
    <row r="93" spans="1:3" x14ac:dyDescent="0.25">
      <c r="A93" s="78" t="s">
        <v>698</v>
      </c>
      <c r="B93" s="111" t="s">
        <v>202</v>
      </c>
      <c r="C93" s="78">
        <f>VLOOKUP(GroupVertices[[#This Row],[Vertex]], Vertices[], MATCH("ID", Vertices[#Headers], 0), FALSE)</f>
        <v>25</v>
      </c>
    </row>
    <row r="94" spans="1:3" x14ac:dyDescent="0.25">
      <c r="A94" s="78" t="s">
        <v>699</v>
      </c>
      <c r="B94" s="111" t="s">
        <v>201</v>
      </c>
      <c r="C94" s="78">
        <f>VLOOKUP(GroupVertices[[#This Row],[Vertex]], Vertices[], MATCH("ID", Vertices[#Headers], 0), FALSE)</f>
        <v>24</v>
      </c>
    </row>
    <row r="95" spans="1:3" x14ac:dyDescent="0.25">
      <c r="A95" s="78" t="s">
        <v>700</v>
      </c>
      <c r="B95" s="111" t="s">
        <v>200</v>
      </c>
      <c r="C95" s="78">
        <f>VLOOKUP(GroupVertices[[#This Row],[Vertex]], Vertices[], MATCH("ID", Vertices[#Headers], 0), FALSE)</f>
        <v>23</v>
      </c>
    </row>
    <row r="96" spans="1:3" x14ac:dyDescent="0.25">
      <c r="A96" s="78" t="s">
        <v>701</v>
      </c>
      <c r="B96" s="111" t="s">
        <v>199</v>
      </c>
      <c r="C96" s="78">
        <f>VLOOKUP(GroupVertices[[#This Row],[Vertex]], Vertices[], MATCH("ID", Vertices[#Headers], 0), FALSE)</f>
        <v>22</v>
      </c>
    </row>
    <row r="97" spans="1:3" x14ac:dyDescent="0.25">
      <c r="A97" s="78" t="s">
        <v>702</v>
      </c>
      <c r="B97" s="111" t="s">
        <v>198</v>
      </c>
      <c r="C97" s="78">
        <f>VLOOKUP(GroupVertices[[#This Row],[Vertex]], Vertices[], MATCH("ID", Vertices[#Headers], 0), FALSE)</f>
        <v>21</v>
      </c>
    </row>
    <row r="98" spans="1:3" x14ac:dyDescent="0.25">
      <c r="A98" s="78" t="s">
        <v>703</v>
      </c>
      <c r="B98" s="111" t="s">
        <v>197</v>
      </c>
      <c r="C98" s="78">
        <f>VLOOKUP(GroupVertices[[#This Row],[Vertex]], Vertices[], MATCH("ID", Vertices[#Headers], 0), FALSE)</f>
        <v>20</v>
      </c>
    </row>
    <row r="99" spans="1:3" x14ac:dyDescent="0.25">
      <c r="A99" s="78" t="s">
        <v>704</v>
      </c>
      <c r="B99" s="111" t="s">
        <v>196</v>
      </c>
      <c r="C99" s="78">
        <f>VLOOKUP(GroupVertices[[#This Row],[Vertex]], Vertices[], MATCH("ID", Vertices[#Headers], 0), FALSE)</f>
        <v>19</v>
      </c>
    </row>
    <row r="100" spans="1:3" x14ac:dyDescent="0.25">
      <c r="A100" s="78" t="s">
        <v>705</v>
      </c>
      <c r="B100" s="111" t="s">
        <v>193</v>
      </c>
      <c r="C100" s="78">
        <f>VLOOKUP(GroupVertices[[#This Row],[Vertex]], Vertices[], MATCH("ID", Vertices[#Headers], 0), FALSE)</f>
        <v>16</v>
      </c>
    </row>
    <row r="101" spans="1:3" x14ac:dyDescent="0.25">
      <c r="A101" s="78" t="s">
        <v>706</v>
      </c>
      <c r="B101" s="111" t="s">
        <v>192</v>
      </c>
      <c r="C101" s="78">
        <f>VLOOKUP(GroupVertices[[#This Row],[Vertex]], Vertices[], MATCH("ID", Vertices[#Headers], 0), FALSE)</f>
        <v>15</v>
      </c>
    </row>
    <row r="102" spans="1:3" x14ac:dyDescent="0.25">
      <c r="A102" s="78" t="s">
        <v>707</v>
      </c>
      <c r="B102" s="111" t="s">
        <v>191</v>
      </c>
      <c r="C102" s="78">
        <f>VLOOKUP(GroupVertices[[#This Row],[Vertex]], Vertices[], MATCH("ID", Vertices[#Headers], 0), FALSE)</f>
        <v>14</v>
      </c>
    </row>
    <row r="103" spans="1:3" x14ac:dyDescent="0.25">
      <c r="A103" s="78" t="s">
        <v>708</v>
      </c>
      <c r="B103" s="111" t="s">
        <v>190</v>
      </c>
      <c r="C103" s="78">
        <f>VLOOKUP(GroupVertices[[#This Row],[Vertex]], Vertices[], MATCH("ID", Vertices[#Headers], 0), FALSE)</f>
        <v>13</v>
      </c>
    </row>
    <row r="104" spans="1:3" x14ac:dyDescent="0.25">
      <c r="A104" s="78" t="s">
        <v>709</v>
      </c>
      <c r="B104" s="111" t="s">
        <v>189</v>
      </c>
      <c r="C104" s="78">
        <f>VLOOKUP(GroupVertices[[#This Row],[Vertex]], Vertices[], MATCH("ID", Vertices[#Headers], 0), FALSE)</f>
        <v>12</v>
      </c>
    </row>
    <row r="105" spans="1:3" x14ac:dyDescent="0.25">
      <c r="A105" s="78" t="s">
        <v>710</v>
      </c>
      <c r="B105" s="111" t="s">
        <v>188</v>
      </c>
      <c r="C105" s="78">
        <f>VLOOKUP(GroupVertices[[#This Row],[Vertex]], Vertices[], MATCH("ID", Vertices[#Headers], 0), FALSE)</f>
        <v>11</v>
      </c>
    </row>
    <row r="106" spans="1:3" x14ac:dyDescent="0.25">
      <c r="A106" s="78" t="s">
        <v>711</v>
      </c>
      <c r="B106" s="111" t="s">
        <v>187</v>
      </c>
      <c r="C106" s="78">
        <f>VLOOKUP(GroupVertices[[#This Row],[Vertex]], Vertices[], MATCH("ID", Vertices[#Headers], 0), FALSE)</f>
        <v>10</v>
      </c>
    </row>
    <row r="107" spans="1:3" x14ac:dyDescent="0.25">
      <c r="A107" s="78" t="s">
        <v>712</v>
      </c>
      <c r="B107" s="111" t="s">
        <v>186</v>
      </c>
      <c r="C107" s="78">
        <f>VLOOKUP(GroupVertices[[#This Row],[Vertex]], Vertices[], MATCH("ID", Vertices[#Headers], 0), FALSE)</f>
        <v>9</v>
      </c>
    </row>
    <row r="108" spans="1:3" x14ac:dyDescent="0.25">
      <c r="A108" s="78" t="s">
        <v>713</v>
      </c>
      <c r="B108" s="111" t="s">
        <v>185</v>
      </c>
      <c r="C108" s="78">
        <f>VLOOKUP(GroupVertices[[#This Row],[Vertex]], Vertices[], MATCH("ID", Vertices[#Headers], 0), FALSE)</f>
        <v>8</v>
      </c>
    </row>
    <row r="109" spans="1:3" x14ac:dyDescent="0.25">
      <c r="A109" s="78" t="s">
        <v>714</v>
      </c>
      <c r="B109" s="111" t="s">
        <v>184</v>
      </c>
      <c r="C109" s="78">
        <f>VLOOKUP(GroupVertices[[#This Row],[Vertex]], Vertices[], MATCH("ID", Vertices[#Headers], 0), FALSE)</f>
        <v>7</v>
      </c>
    </row>
    <row r="110" spans="1:3" x14ac:dyDescent="0.25">
      <c r="A110" s="78" t="s">
        <v>715</v>
      </c>
      <c r="B110" s="111" t="s">
        <v>183</v>
      </c>
      <c r="C110" s="78">
        <f>VLOOKUP(GroupVertices[[#This Row],[Vertex]], Vertices[], MATCH("ID", Vertices[#Headers], 0), FALSE)</f>
        <v>6</v>
      </c>
    </row>
    <row r="111" spans="1:3" x14ac:dyDescent="0.25">
      <c r="A111" s="78" t="s">
        <v>716</v>
      </c>
      <c r="B111" s="111" t="s">
        <v>182</v>
      </c>
      <c r="C111" s="78">
        <f>VLOOKUP(GroupVertices[[#This Row],[Vertex]], Vertices[], MATCH("ID", Vertices[#Headers], 0), FALSE)</f>
        <v>5</v>
      </c>
    </row>
    <row r="112" spans="1:3" x14ac:dyDescent="0.25">
      <c r="A112" s="78" t="s">
        <v>717</v>
      </c>
      <c r="B112" s="111" t="s">
        <v>181</v>
      </c>
      <c r="C112" s="78">
        <f>VLOOKUP(GroupVertices[[#This Row],[Vertex]], Vertices[], MATCH("ID", Vertices[#Headers], 0), FALSE)</f>
        <v>4</v>
      </c>
    </row>
    <row r="113" spans="1:3" x14ac:dyDescent="0.25">
      <c r="A113" s="78" t="s">
        <v>718</v>
      </c>
      <c r="B113" s="111" t="s">
        <v>180</v>
      </c>
      <c r="C113" s="78">
        <f>VLOOKUP(GroupVertices[[#This Row],[Vertex]], Vertices[], MATCH("ID", Vertices[#Headers], 0), FALSE)</f>
        <v>3</v>
      </c>
    </row>
  </sheetData>
  <dataConsolidate/>
  <dataValidations xWindow="58" yWindow="226" count="3">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ageMargins left="0.7" right="0.7" top="0.75" bottom="0.75" header="0.3" footer="0.3"/>
  <pageSetup orientation="portrait" horizontalDpi="0" verticalDpi="0" r:id="rId1"/>
  <legacyDrawing r:id="rId2"/>
  <tableParts count="1">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X144"/>
  <sheetViews>
    <sheetView workbookViewId="0">
      <selection activeCell="A2" sqref="A2"/>
    </sheetView>
  </sheetViews>
  <sheetFormatPr defaultRowHeight="15" x14ac:dyDescent="0.25"/>
  <cols>
    <col min="1" max="1" width="43.140625" customWidth="1"/>
    <col min="2" max="2" width="13.85546875" customWidth="1"/>
    <col min="3" max="3" width="9.140625" customWidth="1"/>
    <col min="4" max="4" width="12.85546875" hidden="1" customWidth="1"/>
    <col min="5" max="5" width="19.7109375" hidden="1" customWidth="1"/>
    <col min="6" max="6" width="15.5703125" hidden="1" customWidth="1"/>
    <col min="7" max="7" width="22.140625" hidden="1" customWidth="1"/>
    <col min="8" max="8" width="17.140625" hidden="1" customWidth="1"/>
    <col min="9" max="9" width="23.85546875" hidden="1" customWidth="1"/>
    <col min="10" max="10" width="28.28515625" hidden="1" customWidth="1"/>
    <col min="11" max="11" width="34.85546875" hidden="1" customWidth="1"/>
    <col min="12" max="12" width="25" hidden="1" customWidth="1"/>
    <col min="13" max="13" width="31.5703125" hidden="1" customWidth="1"/>
    <col min="14" max="14" width="26.5703125" hidden="1" customWidth="1"/>
    <col min="15" max="17" width="33.28515625" hidden="1" customWidth="1"/>
    <col min="18" max="18" width="26.5703125" hidden="1" customWidth="1"/>
    <col min="19" max="19" width="33" hidden="1" customWidth="1"/>
    <col min="20" max="20" width="19.5703125" hidden="1" customWidth="1"/>
    <col min="21" max="21" width="26.140625" hidden="1" customWidth="1"/>
    <col min="22" max="22" width="9.140625" hidden="1" customWidth="1"/>
    <col min="23" max="23" width="34.140625" hidden="1" customWidth="1"/>
    <col min="24" max="24" width="25.140625" hidden="1" customWidth="1"/>
  </cols>
  <sheetData>
    <row r="1" spans="1:24" ht="15" customHeight="1" thickBot="1" x14ac:dyDescent="0.3">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x14ac:dyDescent="0.25">
      <c r="A2" s="35" t="s">
        <v>634</v>
      </c>
      <c r="B2" s="35" t="s">
        <v>174</v>
      </c>
      <c r="D2" s="32">
        <f>MIN(Vertices[Degree])</f>
        <v>0</v>
      </c>
      <c r="E2" s="3">
        <f>COUNTIF(Vertices[Degree], "&gt;= " &amp; D2) - COUNTIF(Vertices[Degree], "&gt;=" &amp; D3)</f>
        <v>0</v>
      </c>
      <c r="F2" s="38">
        <f>MIN(Vertices[In-Degree])</f>
        <v>0</v>
      </c>
      <c r="G2" s="39">
        <f>COUNTIF(Vertices[In-Degree], "&gt;= " &amp; F2) - COUNTIF(Vertices[In-Degree], "&gt;=" &amp; F3)</f>
        <v>3</v>
      </c>
      <c r="H2" s="38">
        <f>MIN(Vertices[Out-Degree])</f>
        <v>1</v>
      </c>
      <c r="I2" s="39">
        <f>COUNTIF(Vertices[Out-Degree], "&gt;= " &amp; H2) - COUNTIF(Vertices[Out-Degree], "&gt;=" &amp; H3)</f>
        <v>65</v>
      </c>
      <c r="J2" s="38">
        <f>MIN(Vertices[Betweenness Centrality])</f>
        <v>0</v>
      </c>
      <c r="K2" s="39">
        <f>COUNTIF(Vertices[Betweenness Centrality], "&gt;= " &amp; J2) - COUNTIF(Vertices[Betweenness Centrality], "&gt;=" &amp; J3)</f>
        <v>96</v>
      </c>
      <c r="L2" s="38">
        <f>MIN(Vertices[Closeness Centrality])</f>
        <v>0</v>
      </c>
      <c r="M2" s="39">
        <f>COUNTIF(Vertices[Closeness Centrality], "&gt;= " &amp; L2) - COUNTIF(Vertices[Closeness Centrality], "&gt;=" &amp; L3)</f>
        <v>77</v>
      </c>
      <c r="N2" s="38">
        <f>MIN(Vertices[Eigenvector Centrality])</f>
        <v>0</v>
      </c>
      <c r="O2" s="39">
        <f>COUNTIF(Vertices[Eigenvector Centrality], "&gt;= " &amp; N2) - COUNTIF(Vertices[Eigenvector Centrality], "&gt;=" &amp; N3)</f>
        <v>105</v>
      </c>
      <c r="P2" s="38">
        <f>MIN(Vertices[PageRank])</f>
        <v>0.37260700000000002</v>
      </c>
      <c r="Q2" s="39">
        <f>COUNTIF(Vertices[PageRank], "&gt;= " &amp; P2) - COUNTIF(Vertices[PageRank], "&gt;=" &amp; P3)</f>
        <v>1</v>
      </c>
      <c r="R2" s="38">
        <f>MIN(Vertices[Clustering Coefficient])</f>
        <v>0</v>
      </c>
      <c r="S2" s="44">
        <f>COUNTIF(Vertices[Clustering Coefficient], "&gt;= " &amp; R2) - COUNTIF(Vertices[Clustering Coefficient], "&gt;=" &amp; R3)</f>
        <v>89</v>
      </c>
      <c r="T2" s="38" t="e">
        <f ca="1">MIN(INDIRECT(DynamicFilterSourceColumnRange))</f>
        <v>#REF!</v>
      </c>
      <c r="U2" s="39" t="e">
        <f t="shared" ref="U2:U45" ca="1" si="0">COUNTIF(INDIRECT(DynamicFilterSourceColumnRange), "&gt;= " &amp; T2) - COUNTIF(INDIRECT(DynamicFilterSourceColumnRange), "&gt;=" &amp; T3)</f>
        <v>#REF!</v>
      </c>
      <c r="W2" t="s">
        <v>124</v>
      </c>
      <c r="X2">
        <f>ROWS(HistogramBins[Degree Bin]) - 1</f>
        <v>43</v>
      </c>
    </row>
    <row r="3" spans="1:24" x14ac:dyDescent="0.25">
      <c r="A3" s="99"/>
      <c r="B3" s="99"/>
      <c r="D3" s="33">
        <f t="shared" ref="D3:D44" si="1">D2+($D$45-$D$2)/BinDivisor</f>
        <v>0</v>
      </c>
      <c r="E3" s="3">
        <f>COUNTIF(Vertices[Degree], "&gt;= " &amp; D3) - COUNTIF(Vertices[Degree], "&gt;=" &amp; D4)</f>
        <v>0</v>
      </c>
      <c r="F3" s="40">
        <f t="shared" ref="F3:F44" si="2">F2+($F$45-$F$2)/BinDivisor</f>
        <v>0.2558139534883721</v>
      </c>
      <c r="G3" s="41">
        <f>COUNTIF(Vertices[In-Degree], "&gt;= " &amp; F3) - COUNTIF(Vertices[In-Degree], "&gt;=" &amp; F4)</f>
        <v>0</v>
      </c>
      <c r="H3" s="40">
        <f t="shared" ref="H3:H44" si="3">H2+($H$45-$H$2)/BinDivisor</f>
        <v>1.1395348837209303</v>
      </c>
      <c r="I3" s="41">
        <f>COUNTIF(Vertices[Out-Degree], "&gt;= " &amp; H3) - COUNTIF(Vertices[Out-Degree], "&gt;=" &amp; H4)</f>
        <v>0</v>
      </c>
      <c r="J3" s="40">
        <f t="shared" ref="J3:J44" si="4">J2+($J$45-$J$2)/BinDivisor</f>
        <v>10.63720930232558</v>
      </c>
      <c r="K3" s="41">
        <f>COUNTIF(Vertices[Betweenness Centrality], "&gt;= " &amp; J3) - COUNTIF(Vertices[Betweenness Centrality], "&gt;=" &amp; J4)</f>
        <v>3</v>
      </c>
      <c r="L3" s="40">
        <f t="shared" ref="L3:L44" si="5">L2+($L$45-$L$2)/BinDivisor</f>
        <v>2.3255813953488372E-2</v>
      </c>
      <c r="M3" s="41">
        <f>COUNTIF(Vertices[Closeness Centrality], "&gt;= " &amp; L3) - COUNTIF(Vertices[Closeness Centrality], "&gt;=" &amp; L4)</f>
        <v>0</v>
      </c>
      <c r="N3" s="40">
        <f t="shared" ref="N3:N44" si="6">N2+($N$45-$N$2)/BinDivisor</f>
        <v>3.3222558139534885E-3</v>
      </c>
      <c r="O3" s="41">
        <f>COUNTIF(Vertices[Eigenvector Centrality], "&gt;= " &amp; N3) - COUNTIF(Vertices[Eigenvector Centrality], "&gt;=" &amp; N4)</f>
        <v>0</v>
      </c>
      <c r="P3" s="40">
        <f t="shared" ref="P3:P44" si="7">P2+($P$45-$P$2)/BinDivisor</f>
        <v>0.42484948837209302</v>
      </c>
      <c r="Q3" s="41">
        <f>COUNTIF(Vertices[PageRank], "&gt;= " &amp; P3) - COUNTIF(Vertices[PageRank], "&gt;=" &amp; P4)</f>
        <v>0</v>
      </c>
      <c r="R3" s="40">
        <f t="shared" ref="R3:R44" si="8">R2+($R$45-$R$2)/BinDivisor</f>
        <v>2.3255813953488372E-2</v>
      </c>
      <c r="S3" s="45">
        <f>COUNTIF(Vertices[Clustering Coefficient], "&gt;= " &amp; R3) - COUNTIF(Vertices[Clustering Coefficient], "&gt;=" &amp; R4)</f>
        <v>0</v>
      </c>
      <c r="T3" s="40" t="e">
        <f t="shared" ref="T3:T44" ca="1" si="9">T2+($T$45-$T$2)/BinDivisor</f>
        <v>#REF!</v>
      </c>
      <c r="U3" s="41" t="e">
        <f t="shared" ca="1" si="0"/>
        <v>#REF!</v>
      </c>
      <c r="W3" t="s">
        <v>125</v>
      </c>
      <c r="X3" t="s">
        <v>85</v>
      </c>
    </row>
    <row r="4" spans="1:24" x14ac:dyDescent="0.25">
      <c r="A4" s="35" t="s">
        <v>146</v>
      </c>
      <c r="B4" s="35">
        <v>112</v>
      </c>
      <c r="D4" s="33">
        <f t="shared" si="1"/>
        <v>0</v>
      </c>
      <c r="E4" s="3">
        <f>COUNTIF(Vertices[Degree], "&gt;= " &amp; D4) - COUNTIF(Vertices[Degree], "&gt;=" &amp; D5)</f>
        <v>0</v>
      </c>
      <c r="F4" s="38">
        <f t="shared" si="2"/>
        <v>0.51162790697674421</v>
      </c>
      <c r="G4" s="39">
        <f>COUNTIF(Vertices[In-Degree], "&gt;= " &amp; F4) - COUNTIF(Vertices[In-Degree], "&gt;=" &amp; F5)</f>
        <v>0</v>
      </c>
      <c r="H4" s="38">
        <f t="shared" si="3"/>
        <v>1.2790697674418605</v>
      </c>
      <c r="I4" s="39">
        <f>COUNTIF(Vertices[Out-Degree], "&gt;= " &amp; H4) - COUNTIF(Vertices[Out-Degree], "&gt;=" &amp; H5)</f>
        <v>0</v>
      </c>
      <c r="J4" s="38">
        <f t="shared" si="4"/>
        <v>21.27441860465116</v>
      </c>
      <c r="K4" s="39">
        <f>COUNTIF(Vertices[Betweenness Centrality], "&gt;= " &amp; J4) - COUNTIF(Vertices[Betweenness Centrality], "&gt;=" &amp; J5)</f>
        <v>2</v>
      </c>
      <c r="L4" s="38">
        <f t="shared" si="5"/>
        <v>4.6511627906976744E-2</v>
      </c>
      <c r="M4" s="39">
        <f>COUNTIF(Vertices[Closeness Centrality], "&gt;= " &amp; L4) - COUNTIF(Vertices[Closeness Centrality], "&gt;=" &amp; L5)</f>
        <v>0</v>
      </c>
      <c r="N4" s="38">
        <f t="shared" si="6"/>
        <v>6.6445116279069769E-3</v>
      </c>
      <c r="O4" s="39">
        <f>COUNTIF(Vertices[Eigenvector Centrality], "&gt;= " &amp; N4) - COUNTIF(Vertices[Eigenvector Centrality], "&gt;=" &amp; N5)</f>
        <v>0</v>
      </c>
      <c r="P4" s="38">
        <f t="shared" si="7"/>
        <v>0.47709197674418602</v>
      </c>
      <c r="Q4" s="39">
        <f>COUNTIF(Vertices[PageRank], "&gt;= " &amp; P4) - COUNTIF(Vertices[PageRank], "&gt;=" &amp; P5)</f>
        <v>0</v>
      </c>
      <c r="R4" s="38">
        <f t="shared" si="8"/>
        <v>4.6511627906976744E-2</v>
      </c>
      <c r="S4" s="44">
        <f>COUNTIF(Vertices[Clustering Coefficient], "&gt;= " &amp; R4) - COUNTIF(Vertices[Clustering Coefficient], "&gt;=" &amp; R5)</f>
        <v>1</v>
      </c>
      <c r="T4" s="38" t="e">
        <f t="shared" ca="1" si="9"/>
        <v>#REF!</v>
      </c>
      <c r="U4" s="39" t="e">
        <f t="shared" ca="1" si="0"/>
        <v>#REF!</v>
      </c>
      <c r="W4" s="12" t="s">
        <v>126</v>
      </c>
      <c r="X4" s="12" t="s">
        <v>128</v>
      </c>
    </row>
    <row r="5" spans="1:24" x14ac:dyDescent="0.25">
      <c r="A5" s="99"/>
      <c r="B5" s="99"/>
      <c r="D5" s="33">
        <f t="shared" si="1"/>
        <v>0</v>
      </c>
      <c r="E5" s="3">
        <f>COUNTIF(Vertices[Degree], "&gt;= " &amp; D5) - COUNTIF(Vertices[Degree], "&gt;=" &amp; D6)</f>
        <v>0</v>
      </c>
      <c r="F5" s="40">
        <f t="shared" si="2"/>
        <v>0.76744186046511631</v>
      </c>
      <c r="G5" s="41">
        <f>COUNTIF(Vertices[In-Degree], "&gt;= " &amp; F5) - COUNTIF(Vertices[In-Degree], "&gt;=" &amp; F6)</f>
        <v>64</v>
      </c>
      <c r="H5" s="40">
        <f t="shared" si="3"/>
        <v>1.4186046511627908</v>
      </c>
      <c r="I5" s="41">
        <f>COUNTIF(Vertices[Out-Degree], "&gt;= " &amp; H5) - COUNTIF(Vertices[Out-Degree], "&gt;=" &amp; H6)</f>
        <v>0</v>
      </c>
      <c r="J5" s="40">
        <f t="shared" si="4"/>
        <v>31.91162790697674</v>
      </c>
      <c r="K5" s="41">
        <f>COUNTIF(Vertices[Betweenness Centrality], "&gt;= " &amp; J5) - COUNTIF(Vertices[Betweenness Centrality], "&gt;=" &amp; J6)</f>
        <v>0</v>
      </c>
      <c r="L5" s="40">
        <f t="shared" si="5"/>
        <v>6.9767441860465115E-2</v>
      </c>
      <c r="M5" s="41">
        <f>COUNTIF(Vertices[Closeness Centrality], "&gt;= " &amp; L5) - COUNTIF(Vertices[Closeness Centrality], "&gt;=" &amp; L6)</f>
        <v>0</v>
      </c>
      <c r="N5" s="40">
        <f t="shared" si="6"/>
        <v>9.9667674418604663E-3</v>
      </c>
      <c r="O5" s="41">
        <f>COUNTIF(Vertices[Eigenvector Centrality], "&gt;= " &amp; N5) - COUNTIF(Vertices[Eigenvector Centrality], "&gt;=" &amp; N6)</f>
        <v>0</v>
      </c>
      <c r="P5" s="40">
        <f t="shared" si="7"/>
        <v>0.52933446511627902</v>
      </c>
      <c r="Q5" s="41">
        <f>COUNTIF(Vertices[PageRank], "&gt;= " &amp; P5) - COUNTIF(Vertices[PageRank], "&gt;=" &amp; P6)</f>
        <v>0</v>
      </c>
      <c r="R5" s="40">
        <f t="shared" si="8"/>
        <v>6.9767441860465115E-2</v>
      </c>
      <c r="S5" s="45">
        <f>COUNTIF(Vertices[Clustering Coefficient], "&gt;= " &amp; R5) - COUNTIF(Vertices[Clustering Coefficient], "&gt;=" &amp; R6)</f>
        <v>2</v>
      </c>
      <c r="T5" s="40" t="e">
        <f t="shared" ca="1" si="9"/>
        <v>#REF!</v>
      </c>
      <c r="U5" s="41" t="e">
        <f t="shared" ca="1" si="0"/>
        <v>#REF!</v>
      </c>
    </row>
    <row r="6" spans="1:24" x14ac:dyDescent="0.25">
      <c r="A6" s="35" t="s">
        <v>148</v>
      </c>
      <c r="B6" s="35">
        <v>200</v>
      </c>
      <c r="D6" s="33">
        <f t="shared" si="1"/>
        <v>0</v>
      </c>
      <c r="E6" s="3">
        <f>COUNTIF(Vertices[Degree], "&gt;= " &amp; D6) - COUNTIF(Vertices[Degree], "&gt;=" &amp; D7)</f>
        <v>0</v>
      </c>
      <c r="F6" s="38">
        <f t="shared" si="2"/>
        <v>1.0232558139534884</v>
      </c>
      <c r="G6" s="39">
        <f>COUNTIF(Vertices[In-Degree], "&gt;= " &amp; F6) - COUNTIF(Vertices[In-Degree], "&gt;=" &amp; F7)</f>
        <v>0</v>
      </c>
      <c r="H6" s="38">
        <f t="shared" si="3"/>
        <v>1.558139534883721</v>
      </c>
      <c r="I6" s="39">
        <f>COUNTIF(Vertices[Out-Degree], "&gt;= " &amp; H6) - COUNTIF(Vertices[Out-Degree], "&gt;=" &amp; H7)</f>
        <v>0</v>
      </c>
      <c r="J6" s="38">
        <f t="shared" si="4"/>
        <v>42.54883720930232</v>
      </c>
      <c r="K6" s="39">
        <f>COUNTIF(Vertices[Betweenness Centrality], "&gt;= " &amp; J6) - COUNTIF(Vertices[Betweenness Centrality], "&gt;=" &amp; J7)</f>
        <v>2</v>
      </c>
      <c r="L6" s="38">
        <f t="shared" si="5"/>
        <v>9.3023255813953487E-2</v>
      </c>
      <c r="M6" s="39">
        <f>COUNTIF(Vertices[Closeness Centrality], "&gt;= " &amp; L6) - COUNTIF(Vertices[Closeness Centrality], "&gt;=" &amp; L7)</f>
        <v>0</v>
      </c>
      <c r="N6" s="38">
        <f t="shared" si="6"/>
        <v>1.3289023255813954E-2</v>
      </c>
      <c r="O6" s="39">
        <f>COUNTIF(Vertices[Eigenvector Centrality], "&gt;= " &amp; N6) - COUNTIF(Vertices[Eigenvector Centrality], "&gt;=" &amp; N7)</f>
        <v>0</v>
      </c>
      <c r="P6" s="38">
        <f t="shared" si="7"/>
        <v>0.58157695348837202</v>
      </c>
      <c r="Q6" s="39">
        <f>COUNTIF(Vertices[PageRank], "&gt;= " &amp; P6) - COUNTIF(Vertices[PageRank], "&gt;=" &amp; P7)</f>
        <v>8</v>
      </c>
      <c r="R6" s="38">
        <f t="shared" si="8"/>
        <v>9.3023255813953487E-2</v>
      </c>
      <c r="S6" s="44">
        <f>COUNTIF(Vertices[Clustering Coefficient], "&gt;= " &amp; R6) - COUNTIF(Vertices[Clustering Coefficient], "&gt;=" &amp; R7)</f>
        <v>1</v>
      </c>
      <c r="T6" s="38" t="e">
        <f t="shared" ca="1" si="9"/>
        <v>#REF!</v>
      </c>
      <c r="U6" s="39" t="e">
        <f t="shared" ca="1" si="0"/>
        <v>#REF!</v>
      </c>
    </row>
    <row r="7" spans="1:24" x14ac:dyDescent="0.25">
      <c r="A7" s="35" t="s">
        <v>149</v>
      </c>
      <c r="B7" s="35">
        <v>83</v>
      </c>
      <c r="D7" s="33">
        <f t="shared" si="1"/>
        <v>0</v>
      </c>
      <c r="E7" s="3">
        <f>COUNTIF(Vertices[Degree], "&gt;= " &amp; D7) - COUNTIF(Vertices[Degree], "&gt;=" &amp; D8)</f>
        <v>0</v>
      </c>
      <c r="F7" s="40">
        <f t="shared" si="2"/>
        <v>1.2790697674418605</v>
      </c>
      <c r="G7" s="41">
        <f>COUNTIF(Vertices[In-Degree], "&gt;= " &amp; F7) - COUNTIF(Vertices[In-Degree], "&gt;=" &amp; F8)</f>
        <v>0</v>
      </c>
      <c r="H7" s="40">
        <f t="shared" si="3"/>
        <v>1.6976744186046513</v>
      </c>
      <c r="I7" s="41">
        <f>COUNTIF(Vertices[Out-Degree], "&gt;= " &amp; H7) - COUNTIF(Vertices[Out-Degree], "&gt;=" &amp; H8)</f>
        <v>0</v>
      </c>
      <c r="J7" s="40">
        <f t="shared" si="4"/>
        <v>53.1860465116279</v>
      </c>
      <c r="K7" s="41">
        <f>COUNTIF(Vertices[Betweenness Centrality], "&gt;= " &amp; J7) - COUNTIF(Vertices[Betweenness Centrality], "&gt;=" &amp; J8)</f>
        <v>1</v>
      </c>
      <c r="L7" s="40">
        <f t="shared" si="5"/>
        <v>0.11627906976744186</v>
      </c>
      <c r="M7" s="41">
        <f>COUNTIF(Vertices[Closeness Centrality], "&gt;= " &amp; L7) - COUNTIF(Vertices[Closeness Centrality], "&gt;=" &amp; L8)</f>
        <v>0</v>
      </c>
      <c r="N7" s="40">
        <f t="shared" si="6"/>
        <v>1.6611279069767441E-2</v>
      </c>
      <c r="O7" s="41">
        <f>COUNTIF(Vertices[Eigenvector Centrality], "&gt;= " &amp; N7) - COUNTIF(Vertices[Eigenvector Centrality], "&gt;=" &amp; N8)</f>
        <v>0</v>
      </c>
      <c r="P7" s="40">
        <f t="shared" si="7"/>
        <v>0.63381944186046502</v>
      </c>
      <c r="Q7" s="41">
        <f>COUNTIF(Vertices[PageRank], "&gt;= " &amp; P7) - COUNTIF(Vertices[PageRank], "&gt;=" &amp; P8)</f>
        <v>5</v>
      </c>
      <c r="R7" s="40">
        <f t="shared" si="8"/>
        <v>0.11627906976744186</v>
      </c>
      <c r="S7" s="45">
        <f>COUNTIF(Vertices[Clustering Coefficient], "&gt;= " &amp; R7) - COUNTIF(Vertices[Clustering Coefficient], "&gt;=" &amp; R8)</f>
        <v>0</v>
      </c>
      <c r="T7" s="40" t="e">
        <f t="shared" ca="1" si="9"/>
        <v>#REF!</v>
      </c>
      <c r="U7" s="41" t="e">
        <f t="shared" ca="1" si="0"/>
        <v>#REF!</v>
      </c>
    </row>
    <row r="8" spans="1:24" x14ac:dyDescent="0.25">
      <c r="A8" s="35" t="s">
        <v>150</v>
      </c>
      <c r="B8" s="35">
        <v>283</v>
      </c>
      <c r="D8" s="33">
        <f t="shared" si="1"/>
        <v>0</v>
      </c>
      <c r="E8" s="3">
        <f>COUNTIF(Vertices[Degree], "&gt;= " &amp; D8) - COUNTIF(Vertices[Degree], "&gt;=" &amp; D9)</f>
        <v>0</v>
      </c>
      <c r="F8" s="38">
        <f t="shared" si="2"/>
        <v>1.5348837209302326</v>
      </c>
      <c r="G8" s="39">
        <f>COUNTIF(Vertices[In-Degree], "&gt;= " &amp; F8) - COUNTIF(Vertices[In-Degree], "&gt;=" &amp; F9)</f>
        <v>0</v>
      </c>
      <c r="H8" s="38">
        <f t="shared" si="3"/>
        <v>1.8372093023255816</v>
      </c>
      <c r="I8" s="39">
        <f>COUNTIF(Vertices[Out-Degree], "&gt;= " &amp; H8) - COUNTIF(Vertices[Out-Degree], "&gt;=" &amp; H9)</f>
        <v>0</v>
      </c>
      <c r="J8" s="38">
        <f t="shared" si="4"/>
        <v>63.82325581395348</v>
      </c>
      <c r="K8" s="39">
        <f>COUNTIF(Vertices[Betweenness Centrality], "&gt;= " &amp; J8) - COUNTIF(Vertices[Betweenness Centrality], "&gt;=" &amp; J9)</f>
        <v>0</v>
      </c>
      <c r="L8" s="38">
        <f t="shared" si="5"/>
        <v>0.13953488372093023</v>
      </c>
      <c r="M8" s="39">
        <f>COUNTIF(Vertices[Closeness Centrality], "&gt;= " &amp; L8) - COUNTIF(Vertices[Closeness Centrality], "&gt;=" &amp; L9)</f>
        <v>4</v>
      </c>
      <c r="N8" s="38">
        <f t="shared" si="6"/>
        <v>1.9933534883720929E-2</v>
      </c>
      <c r="O8" s="39">
        <f>COUNTIF(Vertices[Eigenvector Centrality], "&gt;= " &amp; N8) - COUNTIF(Vertices[Eigenvector Centrality], "&gt;=" &amp; N9)</f>
        <v>0</v>
      </c>
      <c r="P8" s="38">
        <f t="shared" si="7"/>
        <v>0.68606193023255801</v>
      </c>
      <c r="Q8" s="39">
        <f>COUNTIF(Vertices[PageRank], "&gt;= " &amp; P8) - COUNTIF(Vertices[PageRank], "&gt;=" &amp; P9)</f>
        <v>4</v>
      </c>
      <c r="R8" s="38">
        <f t="shared" si="8"/>
        <v>0.13953488372093023</v>
      </c>
      <c r="S8" s="44">
        <f>COUNTIF(Vertices[Clustering Coefficient], "&gt;= " &amp; R8) - COUNTIF(Vertices[Clustering Coefficient], "&gt;=" &amp; R9)</f>
        <v>0</v>
      </c>
      <c r="T8" s="38" t="e">
        <f t="shared" ca="1" si="9"/>
        <v>#REF!</v>
      </c>
      <c r="U8" s="39" t="e">
        <f t="shared" ca="1" si="0"/>
        <v>#REF!</v>
      </c>
    </row>
    <row r="9" spans="1:24" x14ac:dyDescent="0.25">
      <c r="A9" s="99"/>
      <c r="B9" s="99"/>
      <c r="D9" s="33">
        <f t="shared" si="1"/>
        <v>0</v>
      </c>
      <c r="E9" s="3">
        <f>COUNTIF(Vertices[Degree], "&gt;= " &amp; D9) - COUNTIF(Vertices[Degree], "&gt;=" &amp; D10)</f>
        <v>0</v>
      </c>
      <c r="F9" s="40">
        <f t="shared" si="2"/>
        <v>1.7906976744186047</v>
      </c>
      <c r="G9" s="41">
        <f>COUNTIF(Vertices[In-Degree], "&gt;= " &amp; F9) - COUNTIF(Vertices[In-Degree], "&gt;=" &amp; F10)</f>
        <v>21</v>
      </c>
      <c r="H9" s="40">
        <f t="shared" si="3"/>
        <v>1.9767441860465118</v>
      </c>
      <c r="I9" s="41">
        <f>COUNTIF(Vertices[Out-Degree], "&gt;= " &amp; H9) - COUNTIF(Vertices[Out-Degree], "&gt;=" &amp; H10)</f>
        <v>21</v>
      </c>
      <c r="J9" s="40">
        <f t="shared" si="4"/>
        <v>74.460465116279067</v>
      </c>
      <c r="K9" s="41">
        <f>COUNTIF(Vertices[Betweenness Centrality], "&gt;= " &amp; J9) - COUNTIF(Vertices[Betweenness Centrality], "&gt;=" &amp; J10)</f>
        <v>0</v>
      </c>
      <c r="L9" s="40">
        <f t="shared" si="5"/>
        <v>0.16279069767441862</v>
      </c>
      <c r="M9" s="41">
        <f>COUNTIF(Vertices[Closeness Centrality], "&gt;= " &amp; L9) - COUNTIF(Vertices[Closeness Centrality], "&gt;=" &amp; L10)</f>
        <v>9</v>
      </c>
      <c r="N9" s="40">
        <f t="shared" si="6"/>
        <v>2.3255790697674417E-2</v>
      </c>
      <c r="O9" s="41">
        <f>COUNTIF(Vertices[Eigenvector Centrality], "&gt;= " &amp; N9) - COUNTIF(Vertices[Eigenvector Centrality], "&gt;=" &amp; N10)</f>
        <v>0</v>
      </c>
      <c r="P9" s="40">
        <f t="shared" si="7"/>
        <v>0.73830441860465101</v>
      </c>
      <c r="Q9" s="41">
        <f>COUNTIF(Vertices[PageRank], "&gt;= " &amp; P9) - COUNTIF(Vertices[PageRank], "&gt;=" &amp; P10)</f>
        <v>3</v>
      </c>
      <c r="R9" s="40">
        <f t="shared" si="8"/>
        <v>0.16279069767441862</v>
      </c>
      <c r="S9" s="45">
        <f>COUNTIF(Vertices[Clustering Coefficient], "&gt;= " &amp; R9) - COUNTIF(Vertices[Clustering Coefficient], "&gt;=" &amp; R10)</f>
        <v>0</v>
      </c>
      <c r="T9" s="40" t="e">
        <f t="shared" ca="1" si="9"/>
        <v>#REF!</v>
      </c>
      <c r="U9" s="41" t="e">
        <f t="shared" ca="1" si="0"/>
        <v>#REF!</v>
      </c>
    </row>
    <row r="10" spans="1:24" x14ac:dyDescent="0.25">
      <c r="A10" s="35" t="s">
        <v>151</v>
      </c>
      <c r="B10" s="35">
        <v>148</v>
      </c>
      <c r="D10" s="33">
        <f t="shared" si="1"/>
        <v>0</v>
      </c>
      <c r="E10" s="3">
        <f>COUNTIF(Vertices[Degree], "&gt;= " &amp; D10) - COUNTIF(Vertices[Degree], "&gt;=" &amp; D11)</f>
        <v>0</v>
      </c>
      <c r="F10" s="38">
        <f t="shared" si="2"/>
        <v>2.0465116279069768</v>
      </c>
      <c r="G10" s="39">
        <f>COUNTIF(Vertices[In-Degree], "&gt;= " &amp; F10) - COUNTIF(Vertices[In-Degree], "&gt;=" &amp; F11)</f>
        <v>0</v>
      </c>
      <c r="H10" s="38">
        <f t="shared" si="3"/>
        <v>2.1162790697674421</v>
      </c>
      <c r="I10" s="39">
        <f>COUNTIF(Vertices[Out-Degree], "&gt;= " &amp; H10) - COUNTIF(Vertices[Out-Degree], "&gt;=" &amp; H11)</f>
        <v>0</v>
      </c>
      <c r="J10" s="38">
        <f t="shared" si="4"/>
        <v>85.09767441860464</v>
      </c>
      <c r="K10" s="39">
        <f>COUNTIF(Vertices[Betweenness Centrality], "&gt;= " &amp; J10) - COUNTIF(Vertices[Betweenness Centrality], "&gt;=" &amp; J11)</f>
        <v>1</v>
      </c>
      <c r="L10" s="38">
        <f t="shared" si="5"/>
        <v>0.18604651162790697</v>
      </c>
      <c r="M10" s="39">
        <f>COUNTIF(Vertices[Closeness Centrality], "&gt;= " &amp; L10) - COUNTIF(Vertices[Closeness Centrality], "&gt;=" &amp; L11)</f>
        <v>0</v>
      </c>
      <c r="N10" s="38">
        <f t="shared" si="6"/>
        <v>2.6578046511627904E-2</v>
      </c>
      <c r="O10" s="39">
        <f>COUNTIF(Vertices[Eigenvector Centrality], "&gt;= " &amp; N10) - COUNTIF(Vertices[Eigenvector Centrality], "&gt;=" &amp; N11)</f>
        <v>0</v>
      </c>
      <c r="P10" s="38">
        <f t="shared" si="7"/>
        <v>0.79054690697674401</v>
      </c>
      <c r="Q10" s="39">
        <f>COUNTIF(Vertices[PageRank], "&gt;= " &amp; P10) - COUNTIF(Vertices[PageRank], "&gt;=" &amp; P11)</f>
        <v>3</v>
      </c>
      <c r="R10" s="38">
        <f t="shared" si="8"/>
        <v>0.18604651162790697</v>
      </c>
      <c r="S10" s="44">
        <f>COUNTIF(Vertices[Clustering Coefficient], "&gt;= " &amp; R10) - COUNTIF(Vertices[Clustering Coefficient], "&gt;=" &amp; R11)</f>
        <v>2</v>
      </c>
      <c r="T10" s="38" t="e">
        <f t="shared" ca="1" si="9"/>
        <v>#REF!</v>
      </c>
      <c r="U10" s="39" t="e">
        <f t="shared" ca="1" si="0"/>
        <v>#REF!</v>
      </c>
    </row>
    <row r="11" spans="1:24" x14ac:dyDescent="0.25">
      <c r="A11" s="99"/>
      <c r="B11" s="99"/>
      <c r="D11" s="33">
        <f t="shared" si="1"/>
        <v>0</v>
      </c>
      <c r="E11" s="3">
        <f>COUNTIF(Vertices[Degree], "&gt;= " &amp; D11) - COUNTIF(Vertices[Degree], "&gt;=" &amp; D12)</f>
        <v>0</v>
      </c>
      <c r="F11" s="40">
        <f t="shared" si="2"/>
        <v>2.3023255813953489</v>
      </c>
      <c r="G11" s="41">
        <f>COUNTIF(Vertices[In-Degree], "&gt;= " &amp; F11) - COUNTIF(Vertices[In-Degree], "&gt;=" &amp; F12)</f>
        <v>0</v>
      </c>
      <c r="H11" s="40">
        <f t="shared" si="3"/>
        <v>2.2558139534883721</v>
      </c>
      <c r="I11" s="41">
        <f>COUNTIF(Vertices[Out-Degree], "&gt;= " &amp; H11) - COUNTIF(Vertices[Out-Degree], "&gt;=" &amp; H12)</f>
        <v>0</v>
      </c>
      <c r="J11" s="40">
        <f t="shared" si="4"/>
        <v>95.734883720930213</v>
      </c>
      <c r="K11" s="41">
        <f>COUNTIF(Vertices[Betweenness Centrality], "&gt;= " &amp; J11) - COUNTIF(Vertices[Betweenness Centrality], "&gt;=" &amp; J12)</f>
        <v>4</v>
      </c>
      <c r="L11" s="40">
        <f t="shared" si="5"/>
        <v>0.20930232558139533</v>
      </c>
      <c r="M11" s="41">
        <f>COUNTIF(Vertices[Closeness Centrality], "&gt;= " &amp; L11) - COUNTIF(Vertices[Closeness Centrality], "&gt;=" &amp; L12)</f>
        <v>0</v>
      </c>
      <c r="N11" s="40">
        <f t="shared" si="6"/>
        <v>2.9900302325581392E-2</v>
      </c>
      <c r="O11" s="41">
        <f>COUNTIF(Vertices[Eigenvector Centrality], "&gt;= " &amp; N11) - COUNTIF(Vertices[Eigenvector Centrality], "&gt;=" &amp; N12)</f>
        <v>0</v>
      </c>
      <c r="P11" s="40">
        <f t="shared" si="7"/>
        <v>0.84278939534883701</v>
      </c>
      <c r="Q11" s="41">
        <f>COUNTIF(Vertices[PageRank], "&gt;= " &amp; P11) - COUNTIF(Vertices[PageRank], "&gt;=" &amp; P12)</f>
        <v>2</v>
      </c>
      <c r="R11" s="40">
        <f t="shared" si="8"/>
        <v>0.20930232558139533</v>
      </c>
      <c r="S11" s="45">
        <f>COUNTIF(Vertices[Clustering Coefficient], "&gt;= " &amp; R11) - COUNTIF(Vertices[Clustering Coefficient], "&gt;=" &amp; R12)</f>
        <v>0</v>
      </c>
      <c r="T11" s="40" t="e">
        <f t="shared" ca="1" si="9"/>
        <v>#REF!</v>
      </c>
      <c r="U11" s="41" t="e">
        <f t="shared" ca="1" si="0"/>
        <v>#REF!</v>
      </c>
    </row>
    <row r="12" spans="1:24" x14ac:dyDescent="0.25">
      <c r="A12" s="35" t="s">
        <v>170</v>
      </c>
      <c r="B12" s="35">
        <v>0.61538461538461542</v>
      </c>
      <c r="D12" s="33">
        <f t="shared" si="1"/>
        <v>0</v>
      </c>
      <c r="E12" s="3">
        <f>COUNTIF(Vertices[Degree], "&gt;= " &amp; D12) - COUNTIF(Vertices[Degree], "&gt;=" &amp; D13)</f>
        <v>0</v>
      </c>
      <c r="F12" s="38">
        <f t="shared" si="2"/>
        <v>2.558139534883721</v>
      </c>
      <c r="G12" s="39">
        <f>COUNTIF(Vertices[In-Degree], "&gt;= " &amp; F12) - COUNTIF(Vertices[In-Degree], "&gt;=" &amp; F13)</f>
        <v>0</v>
      </c>
      <c r="H12" s="38">
        <f t="shared" si="3"/>
        <v>2.3953488372093021</v>
      </c>
      <c r="I12" s="39">
        <f>COUNTIF(Vertices[Out-Degree], "&gt;= " &amp; H12) - COUNTIF(Vertices[Out-Degree], "&gt;=" &amp; H13)</f>
        <v>0</v>
      </c>
      <c r="J12" s="38">
        <f t="shared" si="4"/>
        <v>106.37209302325579</v>
      </c>
      <c r="K12" s="39">
        <f>COUNTIF(Vertices[Betweenness Centrality], "&gt;= " &amp; J12) - COUNTIF(Vertices[Betweenness Centrality], "&gt;=" &amp; J13)</f>
        <v>0</v>
      </c>
      <c r="L12" s="38">
        <f t="shared" si="5"/>
        <v>0.23255813953488369</v>
      </c>
      <c r="M12" s="39">
        <f>COUNTIF(Vertices[Closeness Centrality], "&gt;= " &amp; L12) - COUNTIF(Vertices[Closeness Centrality], "&gt;=" &amp; L13)</f>
        <v>3</v>
      </c>
      <c r="N12" s="38">
        <f t="shared" si="6"/>
        <v>3.3222558139534883E-2</v>
      </c>
      <c r="O12" s="39">
        <f>COUNTIF(Vertices[Eigenvector Centrality], "&gt;= " &amp; N12) - COUNTIF(Vertices[Eigenvector Centrality], "&gt;=" &amp; N13)</f>
        <v>0</v>
      </c>
      <c r="P12" s="38">
        <f t="shared" si="7"/>
        <v>0.89503188372093001</v>
      </c>
      <c r="Q12" s="39">
        <f>COUNTIF(Vertices[PageRank], "&gt;= " &amp; P12) - COUNTIF(Vertices[PageRank], "&gt;=" &amp; P13)</f>
        <v>3</v>
      </c>
      <c r="R12" s="38">
        <f t="shared" si="8"/>
        <v>0.23255813953488369</v>
      </c>
      <c r="S12" s="44">
        <f>COUNTIF(Vertices[Clustering Coefficient], "&gt;= " &amp; R12) - COUNTIF(Vertices[Clustering Coefficient], "&gt;=" &amp; R13)</f>
        <v>0</v>
      </c>
      <c r="T12" s="38" t="e">
        <f t="shared" ca="1" si="9"/>
        <v>#REF!</v>
      </c>
      <c r="U12" s="39" t="e">
        <f t="shared" ca="1" si="0"/>
        <v>#REF!</v>
      </c>
    </row>
    <row r="13" spans="1:24" x14ac:dyDescent="0.25">
      <c r="A13" s="35" t="s">
        <v>171</v>
      </c>
      <c r="B13" s="35">
        <v>0.76190476190476186</v>
      </c>
      <c r="D13" s="33">
        <f t="shared" si="1"/>
        <v>0</v>
      </c>
      <c r="E13" s="3">
        <f>COUNTIF(Vertices[Degree], "&gt;= " &amp; D13) - COUNTIF(Vertices[Degree], "&gt;=" &amp; D14)</f>
        <v>0</v>
      </c>
      <c r="F13" s="40">
        <f t="shared" si="2"/>
        <v>2.8139534883720931</v>
      </c>
      <c r="G13" s="41">
        <f>COUNTIF(Vertices[In-Degree], "&gt;= " &amp; F13) - COUNTIF(Vertices[In-Degree], "&gt;=" &amp; F14)</f>
        <v>10</v>
      </c>
      <c r="H13" s="40">
        <f t="shared" si="3"/>
        <v>2.5348837209302322</v>
      </c>
      <c r="I13" s="41">
        <f>COUNTIF(Vertices[Out-Degree], "&gt;= " &amp; H13) - COUNTIF(Vertices[Out-Degree], "&gt;=" &amp; H14)</f>
        <v>0</v>
      </c>
      <c r="J13" s="40">
        <f t="shared" si="4"/>
        <v>117.00930232558136</v>
      </c>
      <c r="K13" s="41">
        <f>COUNTIF(Vertices[Betweenness Centrality], "&gt;= " &amp; J13) - COUNTIF(Vertices[Betweenness Centrality], "&gt;=" &amp; J14)</f>
        <v>0</v>
      </c>
      <c r="L13" s="40">
        <f t="shared" si="5"/>
        <v>0.25581395348837205</v>
      </c>
      <c r="M13" s="41">
        <f>COUNTIF(Vertices[Closeness Centrality], "&gt;= " &amp; L13) - COUNTIF(Vertices[Closeness Centrality], "&gt;=" &amp; L14)</f>
        <v>0</v>
      </c>
      <c r="N13" s="40">
        <f t="shared" si="6"/>
        <v>3.6544813953488374E-2</v>
      </c>
      <c r="O13" s="41">
        <f>COUNTIF(Vertices[Eigenvector Centrality], "&gt;= " &amp; N13) - COUNTIF(Vertices[Eigenvector Centrality], "&gt;=" &amp; N14)</f>
        <v>0</v>
      </c>
      <c r="P13" s="40">
        <f t="shared" si="7"/>
        <v>0.94727437209302301</v>
      </c>
      <c r="Q13" s="41">
        <f>COUNTIF(Vertices[PageRank], "&gt;= " &amp; P13) - COUNTIF(Vertices[PageRank], "&gt;=" &amp; P14)</f>
        <v>1</v>
      </c>
      <c r="R13" s="40">
        <f t="shared" si="8"/>
        <v>0.25581395348837205</v>
      </c>
      <c r="S13" s="45">
        <f>COUNTIF(Vertices[Clustering Coefficient], "&gt;= " &amp; R13) - COUNTIF(Vertices[Clustering Coefficient], "&gt;=" &amp; R14)</f>
        <v>0</v>
      </c>
      <c r="T13" s="40" t="e">
        <f t="shared" ca="1" si="9"/>
        <v>#REF!</v>
      </c>
      <c r="U13" s="41" t="e">
        <f t="shared" ca="1" si="0"/>
        <v>#REF!</v>
      </c>
    </row>
    <row r="14" spans="1:24" x14ac:dyDescent="0.25">
      <c r="A14" s="99"/>
      <c r="B14" s="99"/>
      <c r="D14" s="33">
        <f t="shared" si="1"/>
        <v>0</v>
      </c>
      <c r="E14" s="3">
        <f>COUNTIF(Vertices[Degree], "&gt;= " &amp; D14) - COUNTIF(Vertices[Degree], "&gt;=" &amp; D15)</f>
        <v>0</v>
      </c>
      <c r="F14" s="38">
        <f t="shared" si="2"/>
        <v>3.0697674418604652</v>
      </c>
      <c r="G14" s="39">
        <f>COUNTIF(Vertices[In-Degree], "&gt;= " &amp; F14) - COUNTIF(Vertices[In-Degree], "&gt;=" &amp; F15)</f>
        <v>0</v>
      </c>
      <c r="H14" s="38">
        <f t="shared" si="3"/>
        <v>2.6744186046511622</v>
      </c>
      <c r="I14" s="39">
        <f>COUNTIF(Vertices[Out-Degree], "&gt;= " &amp; H14) - COUNTIF(Vertices[Out-Degree], "&gt;=" &amp; H15)</f>
        <v>0</v>
      </c>
      <c r="J14" s="38">
        <f t="shared" si="4"/>
        <v>127.64651162790693</v>
      </c>
      <c r="K14" s="39">
        <f>COUNTIF(Vertices[Betweenness Centrality], "&gt;= " &amp; J14) - COUNTIF(Vertices[Betweenness Centrality], "&gt;=" &amp; J15)</f>
        <v>0</v>
      </c>
      <c r="L14" s="38">
        <f t="shared" si="5"/>
        <v>0.27906976744186041</v>
      </c>
      <c r="M14" s="39">
        <f>COUNTIF(Vertices[Closeness Centrality], "&gt;= " &amp; L14) - COUNTIF(Vertices[Closeness Centrality], "&gt;=" &amp; L15)</f>
        <v>0</v>
      </c>
      <c r="N14" s="38">
        <f t="shared" si="6"/>
        <v>3.9867069767441865E-2</v>
      </c>
      <c r="O14" s="39">
        <f>COUNTIF(Vertices[Eigenvector Centrality], "&gt;= " &amp; N14) - COUNTIF(Vertices[Eigenvector Centrality], "&gt;=" &amp; N15)</f>
        <v>0</v>
      </c>
      <c r="P14" s="38">
        <f t="shared" si="7"/>
        <v>0.99951686046511601</v>
      </c>
      <c r="Q14" s="39">
        <f>COUNTIF(Vertices[PageRank], "&gt;= " &amp; P14) - COUNTIF(Vertices[PageRank], "&gt;=" &amp; P15)</f>
        <v>66</v>
      </c>
      <c r="R14" s="38">
        <f t="shared" si="8"/>
        <v>0.27906976744186041</v>
      </c>
      <c r="S14" s="44">
        <f>COUNTIF(Vertices[Clustering Coefficient], "&gt;= " &amp; R14) - COUNTIF(Vertices[Clustering Coefficient], "&gt;=" &amp; R15)</f>
        <v>1</v>
      </c>
      <c r="T14" s="38" t="e">
        <f t="shared" ca="1" si="9"/>
        <v>#REF!</v>
      </c>
      <c r="U14" s="39" t="e">
        <f t="shared" ca="1" si="0"/>
        <v>#REF!</v>
      </c>
    </row>
    <row r="15" spans="1:24" x14ac:dyDescent="0.25">
      <c r="A15" s="35" t="s">
        <v>152</v>
      </c>
      <c r="B15" s="35">
        <v>61</v>
      </c>
      <c r="D15" s="33">
        <f t="shared" si="1"/>
        <v>0</v>
      </c>
      <c r="E15" s="3">
        <f>COUNTIF(Vertices[Degree], "&gt;= " &amp; D15) - COUNTIF(Vertices[Degree], "&gt;=" &amp; D16)</f>
        <v>0</v>
      </c>
      <c r="F15" s="40">
        <f t="shared" si="2"/>
        <v>3.3255813953488373</v>
      </c>
      <c r="G15" s="41">
        <f>COUNTIF(Vertices[In-Degree], "&gt;= " &amp; F15) - COUNTIF(Vertices[In-Degree], "&gt;=" &amp; F16)</f>
        <v>0</v>
      </c>
      <c r="H15" s="40">
        <f t="shared" si="3"/>
        <v>2.8139534883720922</v>
      </c>
      <c r="I15" s="41">
        <f>COUNTIF(Vertices[Out-Degree], "&gt;= " &amp; H15) - COUNTIF(Vertices[Out-Degree], "&gt;=" &amp; H16)</f>
        <v>0</v>
      </c>
      <c r="J15" s="40">
        <f t="shared" si="4"/>
        <v>138.2837209302325</v>
      </c>
      <c r="K15" s="41">
        <f>COUNTIF(Vertices[Betweenness Centrality], "&gt;= " &amp; J15) - COUNTIF(Vertices[Betweenness Centrality], "&gt;=" &amp; J16)</f>
        <v>1</v>
      </c>
      <c r="L15" s="40">
        <f t="shared" si="5"/>
        <v>0.30232558139534876</v>
      </c>
      <c r="M15" s="41">
        <f>COUNTIF(Vertices[Closeness Centrality], "&gt;= " &amp; L15) - COUNTIF(Vertices[Closeness Centrality], "&gt;=" &amp; L16)</f>
        <v>0</v>
      </c>
      <c r="N15" s="40">
        <f t="shared" si="6"/>
        <v>4.3189325581395356E-2</v>
      </c>
      <c r="O15" s="41">
        <f>COUNTIF(Vertices[Eigenvector Centrality], "&gt;= " &amp; N15) - COUNTIF(Vertices[Eigenvector Centrality], "&gt;=" &amp; N16)</f>
        <v>0</v>
      </c>
      <c r="P15" s="40">
        <f t="shared" si="7"/>
        <v>1.051759348837209</v>
      </c>
      <c r="Q15" s="41">
        <f>COUNTIF(Vertices[PageRank], "&gt;= " &amp; P15) - COUNTIF(Vertices[PageRank], "&gt;=" &amp; P16)</f>
        <v>0</v>
      </c>
      <c r="R15" s="40">
        <f t="shared" si="8"/>
        <v>0.30232558139534876</v>
      </c>
      <c r="S15" s="45">
        <f>COUNTIF(Vertices[Clustering Coefficient], "&gt;= " &amp; R15) - COUNTIF(Vertices[Clustering Coefficient], "&gt;=" &amp; R16)</f>
        <v>0</v>
      </c>
      <c r="T15" s="40" t="e">
        <f t="shared" ca="1" si="9"/>
        <v>#REF!</v>
      </c>
      <c r="U15" s="41" t="e">
        <f t="shared" ca="1" si="0"/>
        <v>#REF!</v>
      </c>
    </row>
    <row r="16" spans="1:24" x14ac:dyDescent="0.25">
      <c r="A16" s="35" t="s">
        <v>153</v>
      </c>
      <c r="B16" s="35">
        <v>49</v>
      </c>
      <c r="D16" s="33">
        <f t="shared" si="1"/>
        <v>0</v>
      </c>
      <c r="E16" s="3">
        <f>COUNTIF(Vertices[Degree], "&gt;= " &amp; D16) - COUNTIF(Vertices[Degree], "&gt;=" &amp; D17)</f>
        <v>0</v>
      </c>
      <c r="F16" s="38">
        <f t="shared" si="2"/>
        <v>3.5813953488372094</v>
      </c>
      <c r="G16" s="39">
        <f>COUNTIF(Vertices[In-Degree], "&gt;= " &amp; F16) - COUNTIF(Vertices[In-Degree], "&gt;=" &amp; F17)</f>
        <v>0</v>
      </c>
      <c r="H16" s="38">
        <f t="shared" si="3"/>
        <v>2.9534883720930223</v>
      </c>
      <c r="I16" s="39">
        <f>COUNTIF(Vertices[Out-Degree], "&gt;= " &amp; H16) - COUNTIF(Vertices[Out-Degree], "&gt;=" &amp; H17)</f>
        <v>12</v>
      </c>
      <c r="J16" s="38">
        <f t="shared" si="4"/>
        <v>148.92093023255808</v>
      </c>
      <c r="K16" s="39">
        <f>COUNTIF(Vertices[Betweenness Centrality], "&gt;= " &amp; J16) - COUNTIF(Vertices[Betweenness Centrality], "&gt;=" &amp; J17)</f>
        <v>0</v>
      </c>
      <c r="L16" s="38">
        <f t="shared" si="5"/>
        <v>0.32558139534883712</v>
      </c>
      <c r="M16" s="39">
        <f>COUNTIF(Vertices[Closeness Centrality], "&gt;= " &amp; L16) - COUNTIF(Vertices[Closeness Centrality], "&gt;=" &amp; L17)</f>
        <v>2</v>
      </c>
      <c r="N16" s="38">
        <f t="shared" si="6"/>
        <v>4.6511581395348847E-2</v>
      </c>
      <c r="O16" s="39">
        <f>COUNTIF(Vertices[Eigenvector Centrality], "&gt;= " &amp; N16) - COUNTIF(Vertices[Eigenvector Centrality], "&gt;=" &amp; N17)</f>
        <v>0</v>
      </c>
      <c r="P16" s="38">
        <f t="shared" si="7"/>
        <v>1.1040018372093021</v>
      </c>
      <c r="Q16" s="39">
        <f>COUNTIF(Vertices[PageRank], "&gt;= " &amp; P16) - COUNTIF(Vertices[PageRank], "&gt;=" &amp; P17)</f>
        <v>0</v>
      </c>
      <c r="R16" s="38">
        <f t="shared" si="8"/>
        <v>0.32558139534883712</v>
      </c>
      <c r="S16" s="44">
        <f>COUNTIF(Vertices[Clustering Coefficient], "&gt;= " &amp; R16) - COUNTIF(Vertices[Clustering Coefficient], "&gt;=" &amp; R17)</f>
        <v>2</v>
      </c>
      <c r="T16" s="38" t="e">
        <f t="shared" ca="1" si="9"/>
        <v>#REF!</v>
      </c>
      <c r="U16" s="39" t="e">
        <f t="shared" ca="1" si="0"/>
        <v>#REF!</v>
      </c>
    </row>
    <row r="17" spans="1:21" x14ac:dyDescent="0.25">
      <c r="A17" s="35" t="s">
        <v>154</v>
      </c>
      <c r="B17" s="35">
        <v>28</v>
      </c>
      <c r="D17" s="33">
        <f t="shared" si="1"/>
        <v>0</v>
      </c>
      <c r="E17" s="3">
        <f>COUNTIF(Vertices[Degree], "&gt;= " &amp; D17) - COUNTIF(Vertices[Degree], "&gt;=" &amp; D18)</f>
        <v>0</v>
      </c>
      <c r="F17" s="40">
        <f t="shared" si="2"/>
        <v>3.8372093023255816</v>
      </c>
      <c r="G17" s="41">
        <f>COUNTIF(Vertices[In-Degree], "&gt;= " &amp; F17) - COUNTIF(Vertices[In-Degree], "&gt;=" &amp; F18)</f>
        <v>3</v>
      </c>
      <c r="H17" s="40">
        <f t="shared" si="3"/>
        <v>3.0930232558139523</v>
      </c>
      <c r="I17" s="41">
        <f>COUNTIF(Vertices[Out-Degree], "&gt;= " &amp; H17) - COUNTIF(Vertices[Out-Degree], "&gt;=" &amp; H18)</f>
        <v>0</v>
      </c>
      <c r="J17" s="40">
        <f t="shared" si="4"/>
        <v>159.55813953488365</v>
      </c>
      <c r="K17" s="41">
        <f>COUNTIF(Vertices[Betweenness Centrality], "&gt;= " &amp; J17) - COUNTIF(Vertices[Betweenness Centrality], "&gt;=" &amp; J18)</f>
        <v>0</v>
      </c>
      <c r="L17" s="40">
        <f t="shared" si="5"/>
        <v>0.34883720930232548</v>
      </c>
      <c r="M17" s="41">
        <f>COUNTIF(Vertices[Closeness Centrality], "&gt;= " &amp; L17) - COUNTIF(Vertices[Closeness Centrality], "&gt;=" &amp; L18)</f>
        <v>0</v>
      </c>
      <c r="N17" s="40">
        <f t="shared" si="6"/>
        <v>4.9833837209302338E-2</v>
      </c>
      <c r="O17" s="41">
        <f>COUNTIF(Vertices[Eigenvector Centrality], "&gt;= " &amp; N17) - COUNTIF(Vertices[Eigenvector Centrality], "&gt;=" &amp; N18)</f>
        <v>0</v>
      </c>
      <c r="P17" s="40">
        <f t="shared" si="7"/>
        <v>1.1562443255813952</v>
      </c>
      <c r="Q17" s="41">
        <f>COUNTIF(Vertices[PageRank], "&gt;= " &amp; P17) - COUNTIF(Vertices[PageRank], "&gt;=" &amp; P18)</f>
        <v>3</v>
      </c>
      <c r="R17" s="40">
        <f t="shared" si="8"/>
        <v>0.34883720930232548</v>
      </c>
      <c r="S17" s="45">
        <f>COUNTIF(Vertices[Clustering Coefficient], "&gt;= " &amp; R17) - COUNTIF(Vertices[Clustering Coefficient], "&gt;=" &amp; R18)</f>
        <v>0</v>
      </c>
      <c r="T17" s="40" t="e">
        <f t="shared" ca="1" si="9"/>
        <v>#REF!</v>
      </c>
      <c r="U17" s="41" t="e">
        <f t="shared" ca="1" si="0"/>
        <v>#REF!</v>
      </c>
    </row>
    <row r="18" spans="1:21" x14ac:dyDescent="0.25">
      <c r="A18" s="35" t="s">
        <v>155</v>
      </c>
      <c r="B18" s="35">
        <v>104</v>
      </c>
      <c r="D18" s="33">
        <f t="shared" si="1"/>
        <v>0</v>
      </c>
      <c r="E18" s="3">
        <f>COUNTIF(Vertices[Degree], "&gt;= " &amp; D18) - COUNTIF(Vertices[Degree], "&gt;=" &amp; D19)</f>
        <v>0</v>
      </c>
      <c r="F18" s="38">
        <f t="shared" si="2"/>
        <v>4.0930232558139537</v>
      </c>
      <c r="G18" s="39">
        <f>COUNTIF(Vertices[In-Degree], "&gt;= " &amp; F18) - COUNTIF(Vertices[In-Degree], "&gt;=" &amp; F19)</f>
        <v>0</v>
      </c>
      <c r="H18" s="38">
        <f t="shared" si="3"/>
        <v>3.2325581395348824</v>
      </c>
      <c r="I18" s="39">
        <f>COUNTIF(Vertices[Out-Degree], "&gt;= " &amp; H18) - COUNTIF(Vertices[Out-Degree], "&gt;=" &amp; H19)</f>
        <v>0</v>
      </c>
      <c r="J18" s="38">
        <f t="shared" si="4"/>
        <v>170.19534883720922</v>
      </c>
      <c r="K18" s="39">
        <f>COUNTIF(Vertices[Betweenness Centrality], "&gt;= " &amp; J18) - COUNTIF(Vertices[Betweenness Centrality], "&gt;=" &amp; J19)</f>
        <v>0</v>
      </c>
      <c r="L18" s="38">
        <f t="shared" si="5"/>
        <v>0.37209302325581384</v>
      </c>
      <c r="M18" s="39">
        <f>COUNTIF(Vertices[Closeness Centrality], "&gt;= " &amp; L18) - COUNTIF(Vertices[Closeness Centrality], "&gt;=" &amp; L19)</f>
        <v>0</v>
      </c>
      <c r="N18" s="38">
        <f t="shared" si="6"/>
        <v>5.3156093023255829E-2</v>
      </c>
      <c r="O18" s="39">
        <f>COUNTIF(Vertices[Eigenvector Centrality], "&gt;= " &amp; N18) - COUNTIF(Vertices[Eigenvector Centrality], "&gt;=" &amp; N19)</f>
        <v>0</v>
      </c>
      <c r="P18" s="38">
        <f t="shared" si="7"/>
        <v>1.2084868139534883</v>
      </c>
      <c r="Q18" s="39">
        <f>COUNTIF(Vertices[PageRank], "&gt;= " &amp; P18) - COUNTIF(Vertices[PageRank], "&gt;=" &amp; P19)</f>
        <v>1</v>
      </c>
      <c r="R18" s="38">
        <f t="shared" si="8"/>
        <v>0.37209302325581384</v>
      </c>
      <c r="S18" s="44">
        <f>COUNTIF(Vertices[Clustering Coefficient], "&gt;= " &amp; R18) - COUNTIF(Vertices[Clustering Coefficient], "&gt;=" &amp; R19)</f>
        <v>0</v>
      </c>
      <c r="T18" s="38" t="e">
        <f t="shared" ca="1" si="9"/>
        <v>#REF!</v>
      </c>
      <c r="U18" s="39" t="e">
        <f t="shared" ca="1" si="0"/>
        <v>#REF!</v>
      </c>
    </row>
    <row r="19" spans="1:21" x14ac:dyDescent="0.25">
      <c r="A19" s="99"/>
      <c r="B19" s="99"/>
      <c r="D19" s="33">
        <f t="shared" si="1"/>
        <v>0</v>
      </c>
      <c r="E19" s="3">
        <f>COUNTIF(Vertices[Degree], "&gt;= " &amp; D19) - COUNTIF(Vertices[Degree], "&gt;=" &amp; D20)</f>
        <v>0</v>
      </c>
      <c r="F19" s="40">
        <f t="shared" si="2"/>
        <v>4.3488372093023262</v>
      </c>
      <c r="G19" s="41">
        <f>COUNTIF(Vertices[In-Degree], "&gt;= " &amp; F19) - COUNTIF(Vertices[In-Degree], "&gt;=" &amp; F20)</f>
        <v>0</v>
      </c>
      <c r="H19" s="40">
        <f t="shared" si="3"/>
        <v>3.3720930232558124</v>
      </c>
      <c r="I19" s="41">
        <f>COUNTIF(Vertices[Out-Degree], "&gt;= " &amp; H19) - COUNTIF(Vertices[Out-Degree], "&gt;=" &amp; H20)</f>
        <v>0</v>
      </c>
      <c r="J19" s="40">
        <f t="shared" si="4"/>
        <v>180.8325581395348</v>
      </c>
      <c r="K19" s="41">
        <f>COUNTIF(Vertices[Betweenness Centrality], "&gt;= " &amp; J19) - COUNTIF(Vertices[Betweenness Centrality], "&gt;=" &amp; J20)</f>
        <v>0</v>
      </c>
      <c r="L19" s="40">
        <f t="shared" si="5"/>
        <v>0.3953488372093022</v>
      </c>
      <c r="M19" s="41">
        <f>COUNTIF(Vertices[Closeness Centrality], "&gt;= " &amp; L19) - COUNTIF(Vertices[Closeness Centrality], "&gt;=" &amp; L20)</f>
        <v>0</v>
      </c>
      <c r="N19" s="40">
        <f t="shared" si="6"/>
        <v>5.647834883720932E-2</v>
      </c>
      <c r="O19" s="41">
        <f>COUNTIF(Vertices[Eigenvector Centrality], "&gt;= " &amp; N19) - COUNTIF(Vertices[Eigenvector Centrality], "&gt;=" &amp; N20)</f>
        <v>0</v>
      </c>
      <c r="P19" s="40">
        <f t="shared" si="7"/>
        <v>1.2607293023255814</v>
      </c>
      <c r="Q19" s="41">
        <f>COUNTIF(Vertices[PageRank], "&gt;= " &amp; P19) - COUNTIF(Vertices[PageRank], "&gt;=" &amp; P20)</f>
        <v>5</v>
      </c>
      <c r="R19" s="40">
        <f t="shared" si="8"/>
        <v>0.3953488372093022</v>
      </c>
      <c r="S19" s="45">
        <f>COUNTIF(Vertices[Clustering Coefficient], "&gt;= " &amp; R19) - COUNTIF(Vertices[Clustering Coefficient], "&gt;=" &amp; R20)</f>
        <v>0</v>
      </c>
      <c r="T19" s="40" t="e">
        <f t="shared" ca="1" si="9"/>
        <v>#REF!</v>
      </c>
      <c r="U19" s="41" t="e">
        <f t="shared" ca="1" si="0"/>
        <v>#REF!</v>
      </c>
    </row>
    <row r="20" spans="1:21" x14ac:dyDescent="0.25">
      <c r="A20" s="35" t="s">
        <v>156</v>
      </c>
      <c r="B20" s="35">
        <v>7</v>
      </c>
      <c r="D20" s="33">
        <f t="shared" si="1"/>
        <v>0</v>
      </c>
      <c r="E20" s="3">
        <f>COUNTIF(Vertices[Degree], "&gt;= " &amp; D20) - COUNTIF(Vertices[Degree], "&gt;=" &amp; D21)</f>
        <v>0</v>
      </c>
      <c r="F20" s="38">
        <f t="shared" si="2"/>
        <v>4.6046511627906987</v>
      </c>
      <c r="G20" s="39">
        <f>COUNTIF(Vertices[In-Degree], "&gt;= " &amp; F20) - COUNTIF(Vertices[In-Degree], "&gt;=" &amp; F21)</f>
        <v>0</v>
      </c>
      <c r="H20" s="38">
        <f t="shared" si="3"/>
        <v>3.5116279069767424</v>
      </c>
      <c r="I20" s="39">
        <f>COUNTIF(Vertices[Out-Degree], "&gt;= " &amp; H20) - COUNTIF(Vertices[Out-Degree], "&gt;=" &amp; H21)</f>
        <v>0</v>
      </c>
      <c r="J20" s="38">
        <f t="shared" si="4"/>
        <v>191.46976744186037</v>
      </c>
      <c r="K20" s="39">
        <f>COUNTIF(Vertices[Betweenness Centrality], "&gt;= " &amp; J20) - COUNTIF(Vertices[Betweenness Centrality], "&gt;=" &amp; J21)</f>
        <v>0</v>
      </c>
      <c r="L20" s="38">
        <f t="shared" si="5"/>
        <v>0.41860465116279055</v>
      </c>
      <c r="M20" s="39">
        <f>COUNTIF(Vertices[Closeness Centrality], "&gt;= " &amp; L20) - COUNTIF(Vertices[Closeness Centrality], "&gt;=" &amp; L21)</f>
        <v>0</v>
      </c>
      <c r="N20" s="38">
        <f t="shared" si="6"/>
        <v>5.9800604651162811E-2</v>
      </c>
      <c r="O20" s="39">
        <f>COUNTIF(Vertices[Eigenvector Centrality], "&gt;= " &amp; N20) - COUNTIF(Vertices[Eigenvector Centrality], "&gt;=" &amp; N21)</f>
        <v>0</v>
      </c>
      <c r="P20" s="38">
        <f t="shared" si="7"/>
        <v>1.3129717906976746</v>
      </c>
      <c r="Q20" s="39">
        <f>COUNTIF(Vertices[PageRank], "&gt;= " &amp; P20) - COUNTIF(Vertices[PageRank], "&gt;=" &amp; P21)</f>
        <v>1</v>
      </c>
      <c r="R20" s="38">
        <f t="shared" si="8"/>
        <v>0.41860465116279055</v>
      </c>
      <c r="S20" s="44">
        <f>COUNTIF(Vertices[Clustering Coefficient], "&gt;= " &amp; R20) - COUNTIF(Vertices[Clustering Coefficient], "&gt;=" &amp; R21)</f>
        <v>0</v>
      </c>
      <c r="T20" s="38" t="e">
        <f t="shared" ca="1" si="9"/>
        <v>#REF!</v>
      </c>
      <c r="U20" s="39" t="e">
        <f t="shared" ca="1" si="0"/>
        <v>#REF!</v>
      </c>
    </row>
    <row r="21" spans="1:21" x14ac:dyDescent="0.25">
      <c r="A21" s="35" t="s">
        <v>157</v>
      </c>
      <c r="B21" s="35">
        <v>2.6020620000000001</v>
      </c>
      <c r="D21" s="33">
        <f t="shared" si="1"/>
        <v>0</v>
      </c>
      <c r="E21" s="3">
        <f>COUNTIF(Vertices[Degree], "&gt;= " &amp; D21) - COUNTIF(Vertices[Degree], "&gt;=" &amp; D22)</f>
        <v>0</v>
      </c>
      <c r="F21" s="40">
        <f t="shared" si="2"/>
        <v>4.8604651162790713</v>
      </c>
      <c r="G21" s="41">
        <f>COUNTIF(Vertices[In-Degree], "&gt;= " &amp; F21) - COUNTIF(Vertices[In-Degree], "&gt;=" &amp; F22)</f>
        <v>2</v>
      </c>
      <c r="H21" s="40">
        <f t="shared" si="3"/>
        <v>3.6511627906976725</v>
      </c>
      <c r="I21" s="41">
        <f>COUNTIF(Vertices[Out-Degree], "&gt;= " &amp; H21) - COUNTIF(Vertices[Out-Degree], "&gt;=" &amp; H22)</f>
        <v>0</v>
      </c>
      <c r="J21" s="40">
        <f t="shared" si="4"/>
        <v>202.10697674418594</v>
      </c>
      <c r="K21" s="41">
        <f>COUNTIF(Vertices[Betweenness Centrality], "&gt;= " &amp; J21) - COUNTIF(Vertices[Betweenness Centrality], "&gt;=" &amp; J22)</f>
        <v>0</v>
      </c>
      <c r="L21" s="40">
        <f t="shared" si="5"/>
        <v>0.44186046511627891</v>
      </c>
      <c r="M21" s="41">
        <f>COUNTIF(Vertices[Closeness Centrality], "&gt;= " &amp; L21) - COUNTIF(Vertices[Closeness Centrality], "&gt;=" &amp; L22)</f>
        <v>0</v>
      </c>
      <c r="N21" s="40">
        <f t="shared" si="6"/>
        <v>6.3122860465116296E-2</v>
      </c>
      <c r="O21" s="41">
        <f>COUNTIF(Vertices[Eigenvector Centrality], "&gt;= " &amp; N21) - COUNTIF(Vertices[Eigenvector Centrality], "&gt;=" &amp; N22)</f>
        <v>0</v>
      </c>
      <c r="P21" s="40">
        <f t="shared" si="7"/>
        <v>1.3652142790697677</v>
      </c>
      <c r="Q21" s="41">
        <f>COUNTIF(Vertices[PageRank], "&gt;= " &amp; P21) - COUNTIF(Vertices[PageRank], "&gt;=" &amp; P22)</f>
        <v>1</v>
      </c>
      <c r="R21" s="40">
        <f t="shared" si="8"/>
        <v>0.44186046511627891</v>
      </c>
      <c r="S21" s="45">
        <f>COUNTIF(Vertices[Clustering Coefficient], "&gt;= " &amp; R21) - COUNTIF(Vertices[Clustering Coefficient], "&gt;=" &amp; R22)</f>
        <v>0</v>
      </c>
      <c r="T21" s="40" t="e">
        <f t="shared" ca="1" si="9"/>
        <v>#REF!</v>
      </c>
      <c r="U21" s="41" t="e">
        <f t="shared" ca="1" si="0"/>
        <v>#REF!</v>
      </c>
    </row>
    <row r="22" spans="1:21" x14ac:dyDescent="0.25">
      <c r="A22" s="99"/>
      <c r="B22" s="99"/>
      <c r="D22" s="33">
        <f t="shared" si="1"/>
        <v>0</v>
      </c>
      <c r="E22" s="3">
        <f>COUNTIF(Vertices[Degree], "&gt;= " &amp; D22) - COUNTIF(Vertices[Degree], "&gt;=" &amp; D23)</f>
        <v>0</v>
      </c>
      <c r="F22" s="38">
        <f t="shared" si="2"/>
        <v>5.1162790697674438</v>
      </c>
      <c r="G22" s="39">
        <f>COUNTIF(Vertices[In-Degree], "&gt;= " &amp; F22) - COUNTIF(Vertices[In-Degree], "&gt;=" &amp; F23)</f>
        <v>0</v>
      </c>
      <c r="H22" s="38">
        <f t="shared" si="3"/>
        <v>3.7906976744186025</v>
      </c>
      <c r="I22" s="39">
        <f>COUNTIF(Vertices[Out-Degree], "&gt;= " &amp; H22) - COUNTIF(Vertices[Out-Degree], "&gt;=" &amp; H23)</f>
        <v>0</v>
      </c>
      <c r="J22" s="38">
        <f t="shared" si="4"/>
        <v>212.74418604651152</v>
      </c>
      <c r="K22" s="39">
        <f>COUNTIF(Vertices[Betweenness Centrality], "&gt;= " &amp; J22) - COUNTIF(Vertices[Betweenness Centrality], "&gt;=" &amp; J23)</f>
        <v>0</v>
      </c>
      <c r="L22" s="38">
        <f t="shared" si="5"/>
        <v>0.46511627906976727</v>
      </c>
      <c r="M22" s="39">
        <f>COUNTIF(Vertices[Closeness Centrality], "&gt;= " &amp; L22) - COUNTIF(Vertices[Closeness Centrality], "&gt;=" &amp; L23)</f>
        <v>0</v>
      </c>
      <c r="N22" s="38">
        <f t="shared" si="6"/>
        <v>6.644511627906978E-2</v>
      </c>
      <c r="O22" s="39">
        <f>COUNTIF(Vertices[Eigenvector Centrality], "&gt;= " &amp; N22) - COUNTIF(Vertices[Eigenvector Centrality], "&gt;=" &amp; N23)</f>
        <v>0</v>
      </c>
      <c r="P22" s="38">
        <f t="shared" si="7"/>
        <v>1.4174567674418608</v>
      </c>
      <c r="Q22" s="39">
        <f>COUNTIF(Vertices[PageRank], "&gt;= " &amp; P22) - COUNTIF(Vertices[PageRank], "&gt;=" &amp; P23)</f>
        <v>0</v>
      </c>
      <c r="R22" s="38">
        <f t="shared" si="8"/>
        <v>0.46511627906976727</v>
      </c>
      <c r="S22" s="44">
        <f>COUNTIF(Vertices[Clustering Coefficient], "&gt;= " &amp; R22) - COUNTIF(Vertices[Clustering Coefficient], "&gt;=" &amp; R23)</f>
        <v>0</v>
      </c>
      <c r="T22" s="38" t="e">
        <f t="shared" ca="1" si="9"/>
        <v>#REF!</v>
      </c>
      <c r="U22" s="39" t="e">
        <f t="shared" ca="1" si="0"/>
        <v>#REF!</v>
      </c>
    </row>
    <row r="23" spans="1:21" x14ac:dyDescent="0.25">
      <c r="A23" s="35" t="s">
        <v>158</v>
      </c>
      <c r="B23" s="35">
        <v>1.0135135135135136E-2</v>
      </c>
      <c r="D23" s="33">
        <f t="shared" si="1"/>
        <v>0</v>
      </c>
      <c r="E23" s="3">
        <f>COUNTIF(Vertices[Degree], "&gt;= " &amp; D23) - COUNTIF(Vertices[Degree], "&gt;=" &amp; D24)</f>
        <v>0</v>
      </c>
      <c r="F23" s="40">
        <f t="shared" si="2"/>
        <v>5.3720930232558164</v>
      </c>
      <c r="G23" s="41">
        <f>COUNTIF(Vertices[In-Degree], "&gt;= " &amp; F23) - COUNTIF(Vertices[In-Degree], "&gt;=" &amp; F24)</f>
        <v>0</v>
      </c>
      <c r="H23" s="40">
        <f t="shared" si="3"/>
        <v>3.9302325581395325</v>
      </c>
      <c r="I23" s="41">
        <f>COUNTIF(Vertices[Out-Degree], "&gt;= " &amp; H23) - COUNTIF(Vertices[Out-Degree], "&gt;=" &amp; H24)</f>
        <v>3</v>
      </c>
      <c r="J23" s="40">
        <f t="shared" si="4"/>
        <v>223.38139534883709</v>
      </c>
      <c r="K23" s="41">
        <f>COUNTIF(Vertices[Betweenness Centrality], "&gt;= " &amp; J23) - COUNTIF(Vertices[Betweenness Centrality], "&gt;=" &amp; J24)</f>
        <v>0</v>
      </c>
      <c r="L23" s="40">
        <f t="shared" si="5"/>
        <v>0.48837209302325563</v>
      </c>
      <c r="M23" s="41">
        <f>COUNTIF(Vertices[Closeness Centrality], "&gt;= " &amp; L23) - COUNTIF(Vertices[Closeness Centrality], "&gt;=" &amp; L24)</f>
        <v>7</v>
      </c>
      <c r="N23" s="40">
        <f t="shared" si="6"/>
        <v>6.9767372093023264E-2</v>
      </c>
      <c r="O23" s="41">
        <f>COUNTIF(Vertices[Eigenvector Centrality], "&gt;= " &amp; N23) - COUNTIF(Vertices[Eigenvector Centrality], "&gt;=" &amp; N24)</f>
        <v>0</v>
      </c>
      <c r="P23" s="40">
        <f t="shared" si="7"/>
        <v>1.4696992558139539</v>
      </c>
      <c r="Q23" s="41">
        <f>COUNTIF(Vertices[PageRank], "&gt;= " &amp; P23) - COUNTIF(Vertices[PageRank], "&gt;=" &amp; P24)</f>
        <v>0</v>
      </c>
      <c r="R23" s="40">
        <f t="shared" si="8"/>
        <v>0.48837209302325563</v>
      </c>
      <c r="S23" s="45">
        <f>COUNTIF(Vertices[Clustering Coefficient], "&gt;= " &amp; R23) - COUNTIF(Vertices[Clustering Coefficient], "&gt;=" &amp; R24)</f>
        <v>1</v>
      </c>
      <c r="T23" s="40" t="e">
        <f t="shared" ca="1" si="9"/>
        <v>#REF!</v>
      </c>
      <c r="U23" s="41" t="e">
        <f t="shared" ca="1" si="0"/>
        <v>#REF!</v>
      </c>
    </row>
    <row r="24" spans="1:21" x14ac:dyDescent="0.25">
      <c r="A24" s="35" t="s">
        <v>635</v>
      </c>
      <c r="B24" s="35" t="s">
        <v>637</v>
      </c>
      <c r="D24" s="33">
        <f t="shared" si="1"/>
        <v>0</v>
      </c>
      <c r="E24" s="3">
        <f>COUNTIF(Vertices[Degree], "&gt;= " &amp; D24) - COUNTIF(Vertices[Degree], "&gt;=" &amp; D25)</f>
        <v>0</v>
      </c>
      <c r="F24" s="38">
        <f t="shared" si="2"/>
        <v>5.6279069767441889</v>
      </c>
      <c r="G24" s="39">
        <f>COUNTIF(Vertices[In-Degree], "&gt;= " &amp; F24) - COUNTIF(Vertices[In-Degree], "&gt;=" &amp; F25)</f>
        <v>0</v>
      </c>
      <c r="H24" s="38">
        <f t="shared" si="3"/>
        <v>4.0697674418604626</v>
      </c>
      <c r="I24" s="39">
        <f>COUNTIF(Vertices[Out-Degree], "&gt;= " &amp; H24) - COUNTIF(Vertices[Out-Degree], "&gt;=" &amp; H25)</f>
        <v>0</v>
      </c>
      <c r="J24" s="38">
        <f t="shared" si="4"/>
        <v>234.01860465116266</v>
      </c>
      <c r="K24" s="39">
        <f>COUNTIF(Vertices[Betweenness Centrality], "&gt;= " &amp; J24) - COUNTIF(Vertices[Betweenness Centrality], "&gt;=" &amp; J25)</f>
        <v>0</v>
      </c>
      <c r="L24" s="38">
        <f t="shared" si="5"/>
        <v>0.51162790697674398</v>
      </c>
      <c r="M24" s="39">
        <f>COUNTIF(Vertices[Closeness Centrality], "&gt;= " &amp; L24) - COUNTIF(Vertices[Closeness Centrality], "&gt;=" &amp; L25)</f>
        <v>0</v>
      </c>
      <c r="N24" s="38">
        <f t="shared" si="6"/>
        <v>7.3089627906976748E-2</v>
      </c>
      <c r="O24" s="39">
        <f>COUNTIF(Vertices[Eigenvector Centrality], "&gt;= " &amp; N24) - COUNTIF(Vertices[Eigenvector Centrality], "&gt;=" &amp; N25)</f>
        <v>0</v>
      </c>
      <c r="P24" s="38">
        <f t="shared" si="7"/>
        <v>1.521941744186047</v>
      </c>
      <c r="Q24" s="39">
        <f>COUNTIF(Vertices[PageRank], "&gt;= " &amp; P24) - COUNTIF(Vertices[PageRank], "&gt;=" &amp; P25)</f>
        <v>0</v>
      </c>
      <c r="R24" s="38">
        <f t="shared" si="8"/>
        <v>0.51162790697674398</v>
      </c>
      <c r="S24" s="44">
        <f>COUNTIF(Vertices[Clustering Coefficient], "&gt;= " &amp; R24) - COUNTIF(Vertices[Clustering Coefficient], "&gt;=" &amp; R25)</f>
        <v>0</v>
      </c>
      <c r="T24" s="38" t="e">
        <f t="shared" ca="1" si="9"/>
        <v>#REF!</v>
      </c>
      <c r="U24" s="39" t="e">
        <f t="shared" ca="1" si="0"/>
        <v>#REF!</v>
      </c>
    </row>
    <row r="25" spans="1:21" x14ac:dyDescent="0.25">
      <c r="A25" s="99"/>
      <c r="B25" s="99"/>
      <c r="D25" s="33">
        <f t="shared" si="1"/>
        <v>0</v>
      </c>
      <c r="E25" s="3">
        <f>COUNTIF(Vertices[Degree], "&gt;= " &amp; D25) - COUNTIF(Vertices[Degree], "&gt;=" &amp; D26)</f>
        <v>0</v>
      </c>
      <c r="F25" s="40">
        <f t="shared" si="2"/>
        <v>5.8837209302325615</v>
      </c>
      <c r="G25" s="41">
        <f>COUNTIF(Vertices[In-Degree], "&gt;= " &amp; F25) - COUNTIF(Vertices[In-Degree], "&gt;=" &amp; F26)</f>
        <v>1</v>
      </c>
      <c r="H25" s="40">
        <f t="shared" si="3"/>
        <v>4.2093023255813931</v>
      </c>
      <c r="I25" s="41">
        <f>COUNTIF(Vertices[Out-Degree], "&gt;= " &amp; H25) - COUNTIF(Vertices[Out-Degree], "&gt;=" &amp; H26)</f>
        <v>0</v>
      </c>
      <c r="J25" s="40">
        <f t="shared" si="4"/>
        <v>244.65581395348823</v>
      </c>
      <c r="K25" s="41">
        <f>COUNTIF(Vertices[Betweenness Centrality], "&gt;= " &amp; J25) - COUNTIF(Vertices[Betweenness Centrality], "&gt;=" &amp; J26)</f>
        <v>0</v>
      </c>
      <c r="L25" s="40">
        <f t="shared" si="5"/>
        <v>0.5348837209302324</v>
      </c>
      <c r="M25" s="41">
        <f>COUNTIF(Vertices[Closeness Centrality], "&gt;= " &amp; L25) - COUNTIF(Vertices[Closeness Centrality], "&gt;=" &amp; L26)</f>
        <v>0</v>
      </c>
      <c r="N25" s="40">
        <f t="shared" si="6"/>
        <v>7.6411883720930232E-2</v>
      </c>
      <c r="O25" s="41">
        <f>COUNTIF(Vertices[Eigenvector Centrality], "&gt;= " &amp; N25) - COUNTIF(Vertices[Eigenvector Centrality], "&gt;=" &amp; N26)</f>
        <v>0</v>
      </c>
      <c r="P25" s="40">
        <f t="shared" si="7"/>
        <v>1.5741842325581401</v>
      </c>
      <c r="Q25" s="41">
        <f>COUNTIF(Vertices[PageRank], "&gt;= " &amp; P25) - COUNTIF(Vertices[PageRank], "&gt;=" &amp; P26)</f>
        <v>0</v>
      </c>
      <c r="R25" s="40">
        <f t="shared" si="8"/>
        <v>0.5348837209302324</v>
      </c>
      <c r="S25" s="45">
        <f>COUNTIF(Vertices[Clustering Coefficient], "&gt;= " &amp; R25) - COUNTIF(Vertices[Clustering Coefficient], "&gt;=" &amp; R26)</f>
        <v>0</v>
      </c>
      <c r="T25" s="40" t="e">
        <f t="shared" ca="1" si="9"/>
        <v>#REF!</v>
      </c>
      <c r="U25" s="41" t="e">
        <f t="shared" ca="1" si="0"/>
        <v>#REF!</v>
      </c>
    </row>
    <row r="26" spans="1:21" x14ac:dyDescent="0.25">
      <c r="A26" s="35" t="s">
        <v>636</v>
      </c>
      <c r="B26" s="35" t="s">
        <v>638</v>
      </c>
      <c r="D26" s="33">
        <f t="shared" si="1"/>
        <v>0</v>
      </c>
      <c r="E26" s="3">
        <f>COUNTIF(Vertices[Degree], "&gt;= " &amp; D26) - COUNTIF(Vertices[Degree], "&gt;=" &amp; D27)</f>
        <v>0</v>
      </c>
      <c r="F26" s="38">
        <f t="shared" si="2"/>
        <v>6.139534883720934</v>
      </c>
      <c r="G26" s="39">
        <f>COUNTIF(Vertices[In-Degree], "&gt;= " &amp; F26) - COUNTIF(Vertices[In-Degree], "&gt;=" &amp; F27)</f>
        <v>0</v>
      </c>
      <c r="H26" s="38">
        <f t="shared" si="3"/>
        <v>4.3488372093023235</v>
      </c>
      <c r="I26" s="39">
        <f>COUNTIF(Vertices[Out-Degree], "&gt;= " &amp; H26) - COUNTIF(Vertices[Out-Degree], "&gt;=" &amp; H27)</f>
        <v>0</v>
      </c>
      <c r="J26" s="38">
        <f t="shared" si="4"/>
        <v>255.29302325581381</v>
      </c>
      <c r="K26" s="39">
        <f>COUNTIF(Vertices[Betweenness Centrality], "&gt;= " &amp; J26) - COUNTIF(Vertices[Betweenness Centrality], "&gt;=" &amp; J27)</f>
        <v>0</v>
      </c>
      <c r="L26" s="38">
        <f t="shared" si="5"/>
        <v>0.55813953488372081</v>
      </c>
      <c r="M26" s="39">
        <f>COUNTIF(Vertices[Closeness Centrality], "&gt;= " &amp; L26) - COUNTIF(Vertices[Closeness Centrality], "&gt;=" &amp; L27)</f>
        <v>0</v>
      </c>
      <c r="N26" s="38">
        <f t="shared" si="6"/>
        <v>7.9734139534883716E-2</v>
      </c>
      <c r="O26" s="39">
        <f>COUNTIF(Vertices[Eigenvector Centrality], "&gt;= " &amp; N26) - COUNTIF(Vertices[Eigenvector Centrality], "&gt;=" &amp; N27)</f>
        <v>0</v>
      </c>
      <c r="P26" s="38">
        <f t="shared" si="7"/>
        <v>1.6264267209302332</v>
      </c>
      <c r="Q26" s="39">
        <f>COUNTIF(Vertices[PageRank], "&gt;= " &amp; P26) - COUNTIF(Vertices[PageRank], "&gt;=" &amp; P27)</f>
        <v>1</v>
      </c>
      <c r="R26" s="38">
        <f t="shared" si="8"/>
        <v>0.55813953488372081</v>
      </c>
      <c r="S26" s="44">
        <f>COUNTIF(Vertices[Clustering Coefficient], "&gt;= " &amp; R26) - COUNTIF(Vertices[Clustering Coefficient], "&gt;=" &amp; R27)</f>
        <v>0</v>
      </c>
      <c r="T26" s="38" t="e">
        <f t="shared" ca="1" si="9"/>
        <v>#REF!</v>
      </c>
      <c r="U26" s="39" t="e">
        <f t="shared" ca="1" si="0"/>
        <v>#REF!</v>
      </c>
    </row>
    <row r="27" spans="1:21" x14ac:dyDescent="0.25">
      <c r="D27" s="33">
        <f t="shared" si="1"/>
        <v>0</v>
      </c>
      <c r="E27" s="3">
        <f>COUNTIF(Vertices[Degree], "&gt;= " &amp; D27) - COUNTIF(Vertices[Degree], "&gt;=" &amp; D28)</f>
        <v>0</v>
      </c>
      <c r="F27" s="40">
        <f t="shared" si="2"/>
        <v>6.3953488372093066</v>
      </c>
      <c r="G27" s="41">
        <f>COUNTIF(Vertices[In-Degree], "&gt;= " &amp; F27) - COUNTIF(Vertices[In-Degree], "&gt;=" &amp; F28)</f>
        <v>0</v>
      </c>
      <c r="H27" s="40">
        <f t="shared" si="3"/>
        <v>4.488372093023254</v>
      </c>
      <c r="I27" s="41">
        <f>COUNTIF(Vertices[Out-Degree], "&gt;= " &amp; H27) - COUNTIF(Vertices[Out-Degree], "&gt;=" &amp; H28)</f>
        <v>0</v>
      </c>
      <c r="J27" s="40">
        <f t="shared" si="4"/>
        <v>265.93023255813938</v>
      </c>
      <c r="K27" s="41">
        <f>COUNTIF(Vertices[Betweenness Centrality], "&gt;= " &amp; J27) - COUNTIF(Vertices[Betweenness Centrality], "&gt;=" &amp; J28)</f>
        <v>0</v>
      </c>
      <c r="L27" s="40">
        <f t="shared" si="5"/>
        <v>0.58139534883720922</v>
      </c>
      <c r="M27" s="41">
        <f>COUNTIF(Vertices[Closeness Centrality], "&gt;= " &amp; L27) - COUNTIF(Vertices[Closeness Centrality], "&gt;=" &amp; L28)</f>
        <v>0</v>
      </c>
      <c r="N27" s="40">
        <f t="shared" si="6"/>
        <v>8.30563953488372E-2</v>
      </c>
      <c r="O27" s="41">
        <f>COUNTIF(Vertices[Eigenvector Centrality], "&gt;= " &amp; N27) - COUNTIF(Vertices[Eigenvector Centrality], "&gt;=" &amp; N28)</f>
        <v>0</v>
      </c>
      <c r="P27" s="40">
        <f t="shared" si="7"/>
        <v>1.6786692093023263</v>
      </c>
      <c r="Q27" s="41">
        <f>COUNTIF(Vertices[PageRank], "&gt;= " &amp; P27) - COUNTIF(Vertices[PageRank], "&gt;=" &amp; P28)</f>
        <v>1</v>
      </c>
      <c r="R27" s="40">
        <f t="shared" si="8"/>
        <v>0.58139534883720922</v>
      </c>
      <c r="S27" s="45">
        <f>COUNTIF(Vertices[Clustering Coefficient], "&gt;= " &amp; R27) - COUNTIF(Vertices[Clustering Coefficient], "&gt;=" &amp; R28)</f>
        <v>0</v>
      </c>
      <c r="T27" s="40" t="e">
        <f t="shared" ca="1" si="9"/>
        <v>#REF!</v>
      </c>
      <c r="U27" s="41" t="e">
        <f t="shared" ca="1" si="0"/>
        <v>#REF!</v>
      </c>
    </row>
    <row r="28" spans="1:21" x14ac:dyDescent="0.25">
      <c r="D28" s="33">
        <f t="shared" si="1"/>
        <v>0</v>
      </c>
      <c r="E28" s="3">
        <f>COUNTIF(Vertices[Degree], "&gt;= " &amp; D28) - COUNTIF(Vertices[Degree], "&gt;=" &amp; D29)</f>
        <v>0</v>
      </c>
      <c r="F28" s="38">
        <f t="shared" si="2"/>
        <v>6.6511627906976791</v>
      </c>
      <c r="G28" s="39">
        <f>COUNTIF(Vertices[In-Degree], "&gt;= " &amp; F28) - COUNTIF(Vertices[In-Degree], "&gt;=" &amp; F29)</f>
        <v>0</v>
      </c>
      <c r="H28" s="38">
        <f t="shared" si="3"/>
        <v>4.6279069767441845</v>
      </c>
      <c r="I28" s="39">
        <f>COUNTIF(Vertices[Out-Degree], "&gt;= " &amp; H28) - COUNTIF(Vertices[Out-Degree], "&gt;=" &amp; H29)</f>
        <v>0</v>
      </c>
      <c r="J28" s="38">
        <f t="shared" si="4"/>
        <v>276.56744186046495</v>
      </c>
      <c r="K28" s="39">
        <f>COUNTIF(Vertices[Betweenness Centrality], "&gt;= " &amp; J28) - COUNTIF(Vertices[Betweenness Centrality], "&gt;=" &amp; J29)</f>
        <v>0</v>
      </c>
      <c r="L28" s="38">
        <f t="shared" si="5"/>
        <v>0.60465116279069764</v>
      </c>
      <c r="M28" s="39">
        <f>COUNTIF(Vertices[Closeness Centrality], "&gt;= " &amp; L28) - COUNTIF(Vertices[Closeness Centrality], "&gt;=" &amp; L29)</f>
        <v>0</v>
      </c>
      <c r="N28" s="38">
        <f t="shared" si="6"/>
        <v>8.6378651162790684E-2</v>
      </c>
      <c r="O28" s="39">
        <f>COUNTIF(Vertices[Eigenvector Centrality], "&gt;= " &amp; N28) - COUNTIF(Vertices[Eigenvector Centrality], "&gt;=" &amp; N29)</f>
        <v>0</v>
      </c>
      <c r="P28" s="38">
        <f t="shared" si="7"/>
        <v>1.7309116976744194</v>
      </c>
      <c r="Q28" s="39">
        <f>COUNTIF(Vertices[PageRank], "&gt;= " &amp; P28) - COUNTIF(Vertices[PageRank], "&gt;=" &amp; P29)</f>
        <v>1</v>
      </c>
      <c r="R28" s="38">
        <f t="shared" si="8"/>
        <v>0.60465116279069764</v>
      </c>
      <c r="S28" s="44">
        <f>COUNTIF(Vertices[Clustering Coefficient], "&gt;= " &amp; R28) - COUNTIF(Vertices[Clustering Coefficient], "&gt;=" &amp; R29)</f>
        <v>0</v>
      </c>
      <c r="T28" s="38" t="e">
        <f t="shared" ca="1" si="9"/>
        <v>#REF!</v>
      </c>
      <c r="U28" s="39" t="e">
        <f t="shared" ca="1" si="0"/>
        <v>#REF!</v>
      </c>
    </row>
    <row r="29" spans="1:21" x14ac:dyDescent="0.25">
      <c r="A29" t="s">
        <v>163</v>
      </c>
      <c r="B29" t="s">
        <v>17</v>
      </c>
      <c r="D29" s="33">
        <f t="shared" si="1"/>
        <v>0</v>
      </c>
      <c r="E29" s="3">
        <f>COUNTIF(Vertices[Degree], "&gt;= " &amp; D29) - COUNTIF(Vertices[Degree], "&gt;=" &amp; D30)</f>
        <v>0</v>
      </c>
      <c r="F29" s="40">
        <f t="shared" si="2"/>
        <v>6.9069767441860517</v>
      </c>
      <c r="G29" s="41">
        <f>COUNTIF(Vertices[In-Degree], "&gt;= " &amp; F29) - COUNTIF(Vertices[In-Degree], "&gt;=" &amp; F30)</f>
        <v>7</v>
      </c>
      <c r="H29" s="40">
        <f t="shared" si="3"/>
        <v>4.767441860465115</v>
      </c>
      <c r="I29" s="41">
        <f>COUNTIF(Vertices[Out-Degree], "&gt;= " &amp; H29) - COUNTIF(Vertices[Out-Degree], "&gt;=" &amp; H30)</f>
        <v>0</v>
      </c>
      <c r="J29" s="40">
        <f t="shared" si="4"/>
        <v>287.20465116279053</v>
      </c>
      <c r="K29" s="41">
        <f>COUNTIF(Vertices[Betweenness Centrality], "&gt;= " &amp; J29) - COUNTIF(Vertices[Betweenness Centrality], "&gt;=" &amp; J30)</f>
        <v>0</v>
      </c>
      <c r="L29" s="40">
        <f t="shared" si="5"/>
        <v>0.62790697674418605</v>
      </c>
      <c r="M29" s="41">
        <f>COUNTIF(Vertices[Closeness Centrality], "&gt;= " &amp; L29) - COUNTIF(Vertices[Closeness Centrality], "&gt;=" &amp; L30)</f>
        <v>0</v>
      </c>
      <c r="N29" s="40">
        <f t="shared" si="6"/>
        <v>8.9700906976744169E-2</v>
      </c>
      <c r="O29" s="41">
        <f>COUNTIF(Vertices[Eigenvector Centrality], "&gt;= " &amp; N29) - COUNTIF(Vertices[Eigenvector Centrality], "&gt;=" &amp; N30)</f>
        <v>0</v>
      </c>
      <c r="P29" s="40">
        <f t="shared" si="7"/>
        <v>1.7831541860465125</v>
      </c>
      <c r="Q29" s="41">
        <f>COUNTIF(Vertices[PageRank], "&gt;= " &amp; P29) - COUNTIF(Vertices[PageRank], "&gt;=" &amp; P30)</f>
        <v>0</v>
      </c>
      <c r="R29" s="40">
        <f t="shared" si="8"/>
        <v>0.62790697674418605</v>
      </c>
      <c r="S29" s="45">
        <f>COUNTIF(Vertices[Clustering Coefficient], "&gt;= " &amp; R29) - COUNTIF(Vertices[Clustering Coefficient], "&gt;=" &amp; R30)</f>
        <v>0</v>
      </c>
      <c r="T29" s="40" t="e">
        <f t="shared" ca="1" si="9"/>
        <v>#REF!</v>
      </c>
      <c r="U29" s="41" t="e">
        <f t="shared" ca="1" si="0"/>
        <v>#REF!</v>
      </c>
    </row>
    <row r="30" spans="1:21" x14ac:dyDescent="0.25">
      <c r="A30" s="34"/>
      <c r="B30" s="34"/>
      <c r="D30" s="33">
        <f t="shared" si="1"/>
        <v>0</v>
      </c>
      <c r="E30" s="3">
        <f>COUNTIF(Vertices[Degree], "&gt;= " &amp; D30) - COUNTIF(Vertices[Degree], "&gt;=" &amp; D31)</f>
        <v>0</v>
      </c>
      <c r="F30" s="38">
        <f t="shared" si="2"/>
        <v>7.1627906976744242</v>
      </c>
      <c r="G30" s="39">
        <f>COUNTIF(Vertices[In-Degree], "&gt;= " &amp; F30) - COUNTIF(Vertices[In-Degree], "&gt;=" &amp; F31)</f>
        <v>0</v>
      </c>
      <c r="H30" s="38">
        <f t="shared" si="3"/>
        <v>4.9069767441860455</v>
      </c>
      <c r="I30" s="39">
        <f>COUNTIF(Vertices[Out-Degree], "&gt;= " &amp; H30) - COUNTIF(Vertices[Out-Degree], "&gt;=" &amp; H31)</f>
        <v>4</v>
      </c>
      <c r="J30" s="38">
        <f t="shared" si="4"/>
        <v>297.8418604651161</v>
      </c>
      <c r="K30" s="39">
        <f>COUNTIF(Vertices[Betweenness Centrality], "&gt;= " &amp; J30) - COUNTIF(Vertices[Betweenness Centrality], "&gt;=" &amp; J31)</f>
        <v>0</v>
      </c>
      <c r="L30" s="38">
        <f t="shared" si="5"/>
        <v>0.65116279069767447</v>
      </c>
      <c r="M30" s="39">
        <f>COUNTIF(Vertices[Closeness Centrality], "&gt;= " &amp; L30) - COUNTIF(Vertices[Closeness Centrality], "&gt;=" &amp; L31)</f>
        <v>0</v>
      </c>
      <c r="N30" s="38">
        <f t="shared" si="6"/>
        <v>9.3023162790697653E-2</v>
      </c>
      <c r="O30" s="39">
        <f>COUNTIF(Vertices[Eigenvector Centrality], "&gt;= " &amp; N30) - COUNTIF(Vertices[Eigenvector Centrality], "&gt;=" &amp; N31)</f>
        <v>0</v>
      </c>
      <c r="P30" s="38">
        <f t="shared" si="7"/>
        <v>1.8353966744186057</v>
      </c>
      <c r="Q30" s="39">
        <f>COUNTIF(Vertices[PageRank], "&gt;= " &amp; P30) - COUNTIF(Vertices[PageRank], "&gt;=" &amp; P31)</f>
        <v>0</v>
      </c>
      <c r="R30" s="38">
        <f t="shared" si="8"/>
        <v>0.65116279069767447</v>
      </c>
      <c r="S30" s="44">
        <f>COUNTIF(Vertices[Clustering Coefficient], "&gt;= " &amp; R30) - COUNTIF(Vertices[Clustering Coefficient], "&gt;=" &amp; R31)</f>
        <v>0</v>
      </c>
      <c r="T30" s="38" t="e">
        <f t="shared" ca="1" si="9"/>
        <v>#REF!</v>
      </c>
      <c r="U30" s="39" t="e">
        <f t="shared" ca="1" si="0"/>
        <v>#REF!</v>
      </c>
    </row>
    <row r="31" spans="1:21" x14ac:dyDescent="0.25">
      <c r="D31" s="33">
        <f t="shared" si="1"/>
        <v>0</v>
      </c>
      <c r="E31" s="3">
        <f>COUNTIF(Vertices[Degree], "&gt;= " &amp; D31) - COUNTIF(Vertices[Degree], "&gt;=" &amp; D32)</f>
        <v>0</v>
      </c>
      <c r="F31" s="40">
        <f t="shared" si="2"/>
        <v>7.4186046511627968</v>
      </c>
      <c r="G31" s="41">
        <f>COUNTIF(Vertices[In-Degree], "&gt;= " &amp; F31) - COUNTIF(Vertices[In-Degree], "&gt;=" &amp; F32)</f>
        <v>0</v>
      </c>
      <c r="H31" s="40">
        <f t="shared" si="3"/>
        <v>5.0465116279069759</v>
      </c>
      <c r="I31" s="41">
        <f>COUNTIF(Vertices[Out-Degree], "&gt;= " &amp; H31) - COUNTIF(Vertices[Out-Degree], "&gt;=" &amp; H32)</f>
        <v>0</v>
      </c>
      <c r="J31" s="40">
        <f t="shared" si="4"/>
        <v>308.47906976744167</v>
      </c>
      <c r="K31" s="41">
        <f>COUNTIF(Vertices[Betweenness Centrality], "&gt;= " &amp; J31) - COUNTIF(Vertices[Betweenness Centrality], "&gt;=" &amp; J32)</f>
        <v>1</v>
      </c>
      <c r="L31" s="40">
        <f t="shared" si="5"/>
        <v>0.67441860465116288</v>
      </c>
      <c r="M31" s="41">
        <f>COUNTIF(Vertices[Closeness Centrality], "&gt;= " &amp; L31) - COUNTIF(Vertices[Closeness Centrality], "&gt;=" &amp; L32)</f>
        <v>0</v>
      </c>
      <c r="N31" s="40">
        <f t="shared" si="6"/>
        <v>9.6345418604651137E-2</v>
      </c>
      <c r="O31" s="41">
        <f>COUNTIF(Vertices[Eigenvector Centrality], "&gt;= " &amp; N31) - COUNTIF(Vertices[Eigenvector Centrality], "&gt;=" &amp; N32)</f>
        <v>0</v>
      </c>
      <c r="P31" s="40">
        <f t="shared" si="7"/>
        <v>1.8876391627906988</v>
      </c>
      <c r="Q31" s="41">
        <f>COUNTIF(Vertices[PageRank], "&gt;= " &amp; P31) - COUNTIF(Vertices[PageRank], "&gt;=" &amp; P32)</f>
        <v>0</v>
      </c>
      <c r="R31" s="40">
        <f t="shared" si="8"/>
        <v>0.67441860465116288</v>
      </c>
      <c r="S31" s="45">
        <f>COUNTIF(Vertices[Clustering Coefficient], "&gt;= " &amp; R31) - COUNTIF(Vertices[Clustering Coefficient], "&gt;=" &amp; R32)</f>
        <v>0</v>
      </c>
      <c r="T31" s="40" t="e">
        <f t="shared" ca="1" si="9"/>
        <v>#REF!</v>
      </c>
      <c r="U31" s="41" t="e">
        <f t="shared" ca="1" si="0"/>
        <v>#REF!</v>
      </c>
    </row>
    <row r="32" spans="1:21" x14ac:dyDescent="0.25">
      <c r="D32" s="33">
        <f t="shared" si="1"/>
        <v>0</v>
      </c>
      <c r="E32" s="3">
        <f>COUNTIF(Vertices[Degree], "&gt;= " &amp; D32) - COUNTIF(Vertices[Degree], "&gt;=" &amp; D33)</f>
        <v>0</v>
      </c>
      <c r="F32" s="38">
        <f t="shared" si="2"/>
        <v>7.6744186046511693</v>
      </c>
      <c r="G32" s="39">
        <f>COUNTIF(Vertices[In-Degree], "&gt;= " &amp; F32) - COUNTIF(Vertices[In-Degree], "&gt;=" &amp; F33)</f>
        <v>0</v>
      </c>
      <c r="H32" s="38">
        <f t="shared" si="3"/>
        <v>5.1860465116279064</v>
      </c>
      <c r="I32" s="39">
        <f>COUNTIF(Vertices[Out-Degree], "&gt;= " &amp; H32) - COUNTIF(Vertices[Out-Degree], "&gt;=" &amp; H33)</f>
        <v>0</v>
      </c>
      <c r="J32" s="38">
        <f t="shared" si="4"/>
        <v>319.11627906976724</v>
      </c>
      <c r="K32" s="39">
        <f>COUNTIF(Vertices[Betweenness Centrality], "&gt;= " &amp; J32) - COUNTIF(Vertices[Betweenness Centrality], "&gt;=" &amp; J33)</f>
        <v>0</v>
      </c>
      <c r="L32" s="38">
        <f t="shared" si="5"/>
        <v>0.69767441860465129</v>
      </c>
      <c r="M32" s="39">
        <f>COUNTIF(Vertices[Closeness Centrality], "&gt;= " &amp; L32) - COUNTIF(Vertices[Closeness Centrality], "&gt;=" &amp; L33)</f>
        <v>0</v>
      </c>
      <c r="N32" s="38">
        <f t="shared" si="6"/>
        <v>9.9667674418604621E-2</v>
      </c>
      <c r="O32" s="39">
        <f>COUNTIF(Vertices[Eigenvector Centrality], "&gt;= " &amp; N32) - COUNTIF(Vertices[Eigenvector Centrality], "&gt;=" &amp; N33)</f>
        <v>0</v>
      </c>
      <c r="P32" s="38">
        <f t="shared" si="7"/>
        <v>1.9398816511627919</v>
      </c>
      <c r="Q32" s="39">
        <f>COUNTIF(Vertices[PageRank], "&gt;= " &amp; P32) - COUNTIF(Vertices[PageRank], "&gt;=" &amp; P33)</f>
        <v>0</v>
      </c>
      <c r="R32" s="38">
        <f t="shared" si="8"/>
        <v>0.69767441860465129</v>
      </c>
      <c r="S32" s="44">
        <f>COUNTIF(Vertices[Clustering Coefficient], "&gt;= " &amp; R32) - COUNTIF(Vertices[Clustering Coefficient], "&gt;=" &amp; R33)</f>
        <v>0</v>
      </c>
      <c r="T32" s="38" t="e">
        <f t="shared" ca="1" si="9"/>
        <v>#REF!</v>
      </c>
      <c r="U32" s="39" t="e">
        <f t="shared" ca="1" si="0"/>
        <v>#REF!</v>
      </c>
    </row>
    <row r="33" spans="1:21" x14ac:dyDescent="0.25">
      <c r="D33" s="33">
        <f t="shared" si="1"/>
        <v>0</v>
      </c>
      <c r="E33" s="3">
        <f>COUNTIF(Vertices[Degree], "&gt;= " &amp; D33) - COUNTIF(Vertices[Degree], "&gt;=" &amp; D34)</f>
        <v>0</v>
      </c>
      <c r="F33" s="40">
        <f t="shared" si="2"/>
        <v>7.9302325581395419</v>
      </c>
      <c r="G33" s="41">
        <f>COUNTIF(Vertices[In-Degree], "&gt;= " &amp; F33) - COUNTIF(Vertices[In-Degree], "&gt;=" &amp; F34)</f>
        <v>0</v>
      </c>
      <c r="H33" s="40">
        <f t="shared" si="3"/>
        <v>5.3255813953488369</v>
      </c>
      <c r="I33" s="41">
        <f>COUNTIF(Vertices[Out-Degree], "&gt;= " &amp; H33) - COUNTIF(Vertices[Out-Degree], "&gt;=" &amp; H34)</f>
        <v>0</v>
      </c>
      <c r="J33" s="40">
        <f t="shared" si="4"/>
        <v>329.75348837209282</v>
      </c>
      <c r="K33" s="41">
        <f>COUNTIF(Vertices[Betweenness Centrality], "&gt;= " &amp; J33) - COUNTIF(Vertices[Betweenness Centrality], "&gt;=" &amp; J34)</f>
        <v>0</v>
      </c>
      <c r="L33" s="40">
        <f t="shared" si="5"/>
        <v>0.72093023255813971</v>
      </c>
      <c r="M33" s="41">
        <f>COUNTIF(Vertices[Closeness Centrality], "&gt;= " &amp; L33) - COUNTIF(Vertices[Closeness Centrality], "&gt;=" &amp; L34)</f>
        <v>0</v>
      </c>
      <c r="N33" s="40">
        <f t="shared" si="6"/>
        <v>0.10298993023255811</v>
      </c>
      <c r="O33" s="41">
        <f>COUNTIF(Vertices[Eigenvector Centrality], "&gt;= " &amp; N33) - COUNTIF(Vertices[Eigenvector Centrality], "&gt;=" &amp; N34)</f>
        <v>0</v>
      </c>
      <c r="P33" s="40">
        <f t="shared" si="7"/>
        <v>1.992124139534885</v>
      </c>
      <c r="Q33" s="41">
        <f>COUNTIF(Vertices[PageRank], "&gt;= " &amp; P33) - COUNTIF(Vertices[PageRank], "&gt;=" &amp; P34)</f>
        <v>0</v>
      </c>
      <c r="R33" s="40">
        <f t="shared" si="8"/>
        <v>0.72093023255813971</v>
      </c>
      <c r="S33" s="45">
        <f>COUNTIF(Vertices[Clustering Coefficient], "&gt;= " &amp; R33) - COUNTIF(Vertices[Clustering Coefficient], "&gt;=" &amp; R34)</f>
        <v>0</v>
      </c>
      <c r="T33" s="40" t="e">
        <f t="shared" ca="1" si="9"/>
        <v>#REF!</v>
      </c>
      <c r="U33" s="41" t="e">
        <f t="shared" ca="1" si="0"/>
        <v>#REF!</v>
      </c>
    </row>
    <row r="34" spans="1:21" x14ac:dyDescent="0.25">
      <c r="D34" s="33">
        <f t="shared" si="1"/>
        <v>0</v>
      </c>
      <c r="E34" s="3">
        <f>COUNTIF(Vertices[Degree], "&gt;= " &amp; D34) - COUNTIF(Vertices[Degree], "&gt;=" &amp; D35)</f>
        <v>0</v>
      </c>
      <c r="F34" s="38">
        <f t="shared" si="2"/>
        <v>8.1860465116279144</v>
      </c>
      <c r="G34" s="39">
        <f>COUNTIF(Vertices[In-Degree], "&gt;= " &amp; F34) - COUNTIF(Vertices[In-Degree], "&gt;=" &amp; F35)</f>
        <v>0</v>
      </c>
      <c r="H34" s="38">
        <f t="shared" si="3"/>
        <v>5.4651162790697674</v>
      </c>
      <c r="I34" s="39">
        <f>COUNTIF(Vertices[Out-Degree], "&gt;= " &amp; H34) - COUNTIF(Vertices[Out-Degree], "&gt;=" &amp; H35)</f>
        <v>0</v>
      </c>
      <c r="J34" s="38">
        <f t="shared" si="4"/>
        <v>340.39069767441839</v>
      </c>
      <c r="K34" s="39">
        <f>COUNTIF(Vertices[Betweenness Centrality], "&gt;= " &amp; J34) - COUNTIF(Vertices[Betweenness Centrality], "&gt;=" &amp; J35)</f>
        <v>0</v>
      </c>
      <c r="L34" s="38">
        <f t="shared" si="5"/>
        <v>0.74418604651162812</v>
      </c>
      <c r="M34" s="39">
        <f>COUNTIF(Vertices[Closeness Centrality], "&gt;= " &amp; L34) - COUNTIF(Vertices[Closeness Centrality], "&gt;=" &amp; L35)</f>
        <v>0</v>
      </c>
      <c r="N34" s="38">
        <f t="shared" si="6"/>
        <v>0.10631218604651159</v>
      </c>
      <c r="O34" s="39">
        <f>COUNTIF(Vertices[Eigenvector Centrality], "&gt;= " &amp; N34) - COUNTIF(Vertices[Eigenvector Centrality], "&gt;=" &amp; N35)</f>
        <v>0</v>
      </c>
      <c r="P34" s="38">
        <f t="shared" si="7"/>
        <v>2.0443666279069781</v>
      </c>
      <c r="Q34" s="39">
        <f>COUNTIF(Vertices[PageRank], "&gt;= " &amp; P34) - COUNTIF(Vertices[PageRank], "&gt;=" &amp; P35)</f>
        <v>0</v>
      </c>
      <c r="R34" s="38">
        <f t="shared" si="8"/>
        <v>0.74418604651162812</v>
      </c>
      <c r="S34" s="44">
        <f>COUNTIF(Vertices[Clustering Coefficient], "&gt;= " &amp; R34) - COUNTIF(Vertices[Clustering Coefficient], "&gt;=" &amp; R35)</f>
        <v>0</v>
      </c>
      <c r="T34" s="38" t="e">
        <f t="shared" ca="1" si="9"/>
        <v>#REF!</v>
      </c>
      <c r="U34" s="39" t="e">
        <f t="shared" ca="1" si="0"/>
        <v>#REF!</v>
      </c>
    </row>
    <row r="35" spans="1:21" x14ac:dyDescent="0.25">
      <c r="D35" s="33">
        <f t="shared" si="1"/>
        <v>0</v>
      </c>
      <c r="E35" s="3">
        <f>COUNTIF(Vertices[Degree], "&gt;= " &amp; D35) - COUNTIF(Vertices[Degree], "&gt;=" &amp; D36)</f>
        <v>0</v>
      </c>
      <c r="F35" s="40">
        <f t="shared" si="2"/>
        <v>8.441860465116287</v>
      </c>
      <c r="G35" s="41">
        <f>COUNTIF(Vertices[In-Degree], "&gt;= " &amp; F35) - COUNTIF(Vertices[In-Degree], "&gt;=" &amp; F36)</f>
        <v>0</v>
      </c>
      <c r="H35" s="40">
        <f t="shared" si="3"/>
        <v>5.6046511627906979</v>
      </c>
      <c r="I35" s="41">
        <f>COUNTIF(Vertices[Out-Degree], "&gt;= " &amp; H35) - COUNTIF(Vertices[Out-Degree], "&gt;=" &amp; H36)</f>
        <v>0</v>
      </c>
      <c r="J35" s="40">
        <f t="shared" si="4"/>
        <v>351.02790697674396</v>
      </c>
      <c r="K35" s="41">
        <f>COUNTIF(Vertices[Betweenness Centrality], "&gt;= " &amp; J35) - COUNTIF(Vertices[Betweenness Centrality], "&gt;=" &amp; J36)</f>
        <v>0</v>
      </c>
      <c r="L35" s="40">
        <f t="shared" si="5"/>
        <v>0.76744186046511653</v>
      </c>
      <c r="M35" s="41">
        <f>COUNTIF(Vertices[Closeness Centrality], "&gt;= " &amp; L35) - COUNTIF(Vertices[Closeness Centrality], "&gt;=" &amp; L36)</f>
        <v>0</v>
      </c>
      <c r="N35" s="40">
        <f t="shared" si="6"/>
        <v>0.10963444186046507</v>
      </c>
      <c r="O35" s="41">
        <f>COUNTIF(Vertices[Eigenvector Centrality], "&gt;= " &amp; N35) - COUNTIF(Vertices[Eigenvector Centrality], "&gt;=" &amp; N36)</f>
        <v>0</v>
      </c>
      <c r="P35" s="40">
        <f t="shared" si="7"/>
        <v>2.0966091162790712</v>
      </c>
      <c r="Q35" s="41">
        <f>COUNTIF(Vertices[PageRank], "&gt;= " &amp; P35) - COUNTIF(Vertices[PageRank], "&gt;=" &amp; P36)</f>
        <v>0</v>
      </c>
      <c r="R35" s="40">
        <f t="shared" si="8"/>
        <v>0.76744186046511653</v>
      </c>
      <c r="S35" s="45">
        <f>COUNTIF(Vertices[Clustering Coefficient], "&gt;= " &amp; R35) - COUNTIF(Vertices[Clustering Coefficient], "&gt;=" &amp; R36)</f>
        <v>0</v>
      </c>
      <c r="T35" s="40" t="e">
        <f t="shared" ca="1" si="9"/>
        <v>#REF!</v>
      </c>
      <c r="U35" s="41" t="e">
        <f t="shared" ca="1" si="0"/>
        <v>#REF!</v>
      </c>
    </row>
    <row r="36" spans="1:21" x14ac:dyDescent="0.25">
      <c r="D36" s="33">
        <f t="shared" si="1"/>
        <v>0</v>
      </c>
      <c r="E36" s="3">
        <f>COUNTIF(Vertices[Degree], "&gt;= " &amp; D36) - COUNTIF(Vertices[Degree], "&gt;=" &amp; D37)</f>
        <v>0</v>
      </c>
      <c r="F36" s="38">
        <f t="shared" si="2"/>
        <v>8.6976744186046595</v>
      </c>
      <c r="G36" s="39">
        <f>COUNTIF(Vertices[In-Degree], "&gt;= " &amp; F36) - COUNTIF(Vertices[In-Degree], "&gt;=" &amp; F37)</f>
        <v>0</v>
      </c>
      <c r="H36" s="38">
        <f t="shared" si="3"/>
        <v>5.7441860465116283</v>
      </c>
      <c r="I36" s="39">
        <f>COUNTIF(Vertices[Out-Degree], "&gt;= " &amp; H36) - COUNTIF(Vertices[Out-Degree], "&gt;=" &amp; H37)</f>
        <v>0</v>
      </c>
      <c r="J36" s="38">
        <f t="shared" si="4"/>
        <v>361.66511627906954</v>
      </c>
      <c r="K36" s="39">
        <f>COUNTIF(Vertices[Betweenness Centrality], "&gt;= " &amp; J36) - COUNTIF(Vertices[Betweenness Centrality], "&gt;=" &amp; J37)</f>
        <v>0</v>
      </c>
      <c r="L36" s="38">
        <f t="shared" si="5"/>
        <v>0.79069767441860495</v>
      </c>
      <c r="M36" s="39">
        <f>COUNTIF(Vertices[Closeness Centrality], "&gt;= " &amp; L36) - COUNTIF(Vertices[Closeness Centrality], "&gt;=" &amp; L37)</f>
        <v>0</v>
      </c>
      <c r="N36" s="38">
        <f t="shared" si="6"/>
        <v>0.11295669767441856</v>
      </c>
      <c r="O36" s="39">
        <f>COUNTIF(Vertices[Eigenvector Centrality], "&gt;= " &amp; N36) - COUNTIF(Vertices[Eigenvector Centrality], "&gt;=" &amp; N37)</f>
        <v>0</v>
      </c>
      <c r="P36" s="38">
        <f t="shared" si="7"/>
        <v>2.1488516046511643</v>
      </c>
      <c r="Q36" s="39">
        <f>COUNTIF(Vertices[PageRank], "&gt;= " &amp; P36) - COUNTIF(Vertices[PageRank], "&gt;=" &amp; P37)</f>
        <v>0</v>
      </c>
      <c r="R36" s="38">
        <f t="shared" si="8"/>
        <v>0.79069767441860495</v>
      </c>
      <c r="S36" s="44">
        <f>COUNTIF(Vertices[Clustering Coefficient], "&gt;= " &amp; R36) - COUNTIF(Vertices[Clustering Coefficient], "&gt;=" &amp; R37)</f>
        <v>0</v>
      </c>
      <c r="T36" s="38" t="e">
        <f t="shared" ca="1" si="9"/>
        <v>#REF!</v>
      </c>
      <c r="U36" s="39" t="e">
        <f t="shared" ca="1" si="0"/>
        <v>#REF!</v>
      </c>
    </row>
    <row r="37" spans="1:21" x14ac:dyDescent="0.25">
      <c r="D37" s="33">
        <f t="shared" si="1"/>
        <v>0</v>
      </c>
      <c r="E37" s="3">
        <f>COUNTIF(Vertices[Degree], "&gt;= " &amp; D37) - COUNTIF(Vertices[Degree], "&gt;=" &amp; D38)</f>
        <v>0</v>
      </c>
      <c r="F37" s="40">
        <f t="shared" si="2"/>
        <v>8.9534883720930321</v>
      </c>
      <c r="G37" s="41">
        <f>COUNTIF(Vertices[In-Degree], "&gt;= " &amp; F37) - COUNTIF(Vertices[In-Degree], "&gt;=" &amp; F38)</f>
        <v>0</v>
      </c>
      <c r="H37" s="40">
        <f t="shared" si="3"/>
        <v>5.8837209302325588</v>
      </c>
      <c r="I37" s="41">
        <f>COUNTIF(Vertices[Out-Degree], "&gt;= " &amp; H37) - COUNTIF(Vertices[Out-Degree], "&gt;=" &amp; H38)</f>
        <v>0</v>
      </c>
      <c r="J37" s="40">
        <f t="shared" si="4"/>
        <v>372.30232558139511</v>
      </c>
      <c r="K37" s="41">
        <f>COUNTIF(Vertices[Betweenness Centrality], "&gt;= " &amp; J37) - COUNTIF(Vertices[Betweenness Centrality], "&gt;=" &amp; J38)</f>
        <v>0</v>
      </c>
      <c r="L37" s="40">
        <f t="shared" si="5"/>
        <v>0.81395348837209336</v>
      </c>
      <c r="M37" s="41">
        <f>COUNTIF(Vertices[Closeness Centrality], "&gt;= " &amp; L37) - COUNTIF(Vertices[Closeness Centrality], "&gt;=" &amp; L38)</f>
        <v>0</v>
      </c>
      <c r="N37" s="40">
        <f t="shared" si="6"/>
        <v>0.11627895348837204</v>
      </c>
      <c r="O37" s="41">
        <f>COUNTIF(Vertices[Eigenvector Centrality], "&gt;= " &amp; N37) - COUNTIF(Vertices[Eigenvector Centrality], "&gt;=" &amp; N38)</f>
        <v>0</v>
      </c>
      <c r="P37" s="40">
        <f t="shared" si="7"/>
        <v>2.2010940930232574</v>
      </c>
      <c r="Q37" s="41">
        <f>COUNTIF(Vertices[PageRank], "&gt;= " &amp; P37) - COUNTIF(Vertices[PageRank], "&gt;=" &amp; P38)</f>
        <v>0</v>
      </c>
      <c r="R37" s="40">
        <f t="shared" si="8"/>
        <v>0.81395348837209336</v>
      </c>
      <c r="S37" s="45">
        <f>COUNTIF(Vertices[Clustering Coefficient], "&gt;= " &amp; R37) - COUNTIF(Vertices[Clustering Coefficient], "&gt;=" &amp; R38)</f>
        <v>0</v>
      </c>
      <c r="T37" s="40" t="e">
        <f t="shared" ca="1" si="9"/>
        <v>#REF!</v>
      </c>
      <c r="U37" s="41" t="e">
        <f t="shared" ca="1" si="0"/>
        <v>#REF!</v>
      </c>
    </row>
    <row r="38" spans="1:21" x14ac:dyDescent="0.25">
      <c r="D38" s="33">
        <f t="shared" si="1"/>
        <v>0</v>
      </c>
      <c r="E38" s="3">
        <f>COUNTIF(Vertices[Degree], "&gt;= " &amp; D38) - COUNTIF(Vertices[Degree], "&gt;=" &amp; D39)</f>
        <v>0</v>
      </c>
      <c r="F38" s="38">
        <f t="shared" si="2"/>
        <v>9.2093023255814046</v>
      </c>
      <c r="G38" s="39">
        <f>COUNTIF(Vertices[In-Degree], "&gt;= " &amp; F38) - COUNTIF(Vertices[In-Degree], "&gt;=" &amp; F39)</f>
        <v>0</v>
      </c>
      <c r="H38" s="38">
        <f t="shared" si="3"/>
        <v>6.0232558139534893</v>
      </c>
      <c r="I38" s="39">
        <f>COUNTIF(Vertices[Out-Degree], "&gt;= " &amp; H38) - COUNTIF(Vertices[Out-Degree], "&gt;=" &amp; H39)</f>
        <v>0</v>
      </c>
      <c r="J38" s="38">
        <f t="shared" si="4"/>
        <v>382.93953488372068</v>
      </c>
      <c r="K38" s="39">
        <f>COUNTIF(Vertices[Betweenness Centrality], "&gt;= " &amp; J38) - COUNTIF(Vertices[Betweenness Centrality], "&gt;=" &amp; J39)</f>
        <v>0</v>
      </c>
      <c r="L38" s="38">
        <f t="shared" si="5"/>
        <v>0.83720930232558177</v>
      </c>
      <c r="M38" s="39">
        <f>COUNTIF(Vertices[Closeness Centrality], "&gt;= " &amp; L38) - COUNTIF(Vertices[Closeness Centrality], "&gt;=" &amp; L39)</f>
        <v>0</v>
      </c>
      <c r="N38" s="38">
        <f t="shared" si="6"/>
        <v>0.11960120930232553</v>
      </c>
      <c r="O38" s="39">
        <f>COUNTIF(Vertices[Eigenvector Centrality], "&gt;= " &amp; N38) - COUNTIF(Vertices[Eigenvector Centrality], "&gt;=" &amp; N39)</f>
        <v>0</v>
      </c>
      <c r="P38" s="38">
        <f t="shared" si="7"/>
        <v>2.2533365813953505</v>
      </c>
      <c r="Q38" s="39">
        <f>COUNTIF(Vertices[PageRank], "&gt;= " &amp; P38) - COUNTIF(Vertices[PageRank], "&gt;=" &amp; P39)</f>
        <v>0</v>
      </c>
      <c r="R38" s="38">
        <f t="shared" si="8"/>
        <v>0.83720930232558177</v>
      </c>
      <c r="S38" s="44">
        <f>COUNTIF(Vertices[Clustering Coefficient], "&gt;= " &amp; R38) - COUNTIF(Vertices[Clustering Coefficient], "&gt;=" &amp; R39)</f>
        <v>0</v>
      </c>
      <c r="T38" s="38" t="e">
        <f t="shared" ca="1" si="9"/>
        <v>#REF!</v>
      </c>
      <c r="U38" s="39" t="e">
        <f t="shared" ca="1" si="0"/>
        <v>#REF!</v>
      </c>
    </row>
    <row r="39" spans="1:21" x14ac:dyDescent="0.25">
      <c r="D39" s="33">
        <f t="shared" si="1"/>
        <v>0</v>
      </c>
      <c r="E39" s="3">
        <f>COUNTIF(Vertices[Degree], "&gt;= " &amp; D39) - COUNTIF(Vertices[Degree], "&gt;=" &amp; D40)</f>
        <v>0</v>
      </c>
      <c r="F39" s="40">
        <f t="shared" si="2"/>
        <v>9.4651162790697771</v>
      </c>
      <c r="G39" s="41">
        <f>COUNTIF(Vertices[In-Degree], "&gt;= " &amp; F39) - COUNTIF(Vertices[In-Degree], "&gt;=" &amp; F40)</f>
        <v>0</v>
      </c>
      <c r="H39" s="40">
        <f t="shared" si="3"/>
        <v>6.1627906976744198</v>
      </c>
      <c r="I39" s="41">
        <f>COUNTIF(Vertices[Out-Degree], "&gt;= " &amp; H39) - COUNTIF(Vertices[Out-Degree], "&gt;=" &amp; H40)</f>
        <v>0</v>
      </c>
      <c r="J39" s="40">
        <f t="shared" si="4"/>
        <v>393.57674418604626</v>
      </c>
      <c r="K39" s="41">
        <f>COUNTIF(Vertices[Betweenness Centrality], "&gt;= " &amp; J39) - COUNTIF(Vertices[Betweenness Centrality], "&gt;=" &amp; J40)</f>
        <v>0</v>
      </c>
      <c r="L39" s="40">
        <f t="shared" si="5"/>
        <v>0.86046511627907019</v>
      </c>
      <c r="M39" s="41">
        <f>COUNTIF(Vertices[Closeness Centrality], "&gt;= " &amp; L39) - COUNTIF(Vertices[Closeness Centrality], "&gt;=" &amp; L40)</f>
        <v>0</v>
      </c>
      <c r="N39" s="40">
        <f t="shared" si="6"/>
        <v>0.12292346511627901</v>
      </c>
      <c r="O39" s="41">
        <f>COUNTIF(Vertices[Eigenvector Centrality], "&gt;= " &amp; N39) - COUNTIF(Vertices[Eigenvector Centrality], "&gt;=" &amp; N40)</f>
        <v>0</v>
      </c>
      <c r="P39" s="40">
        <f t="shared" si="7"/>
        <v>2.3055790697674436</v>
      </c>
      <c r="Q39" s="41">
        <f>COUNTIF(Vertices[PageRank], "&gt;= " &amp; P39) - COUNTIF(Vertices[PageRank], "&gt;=" &amp; P40)</f>
        <v>0</v>
      </c>
      <c r="R39" s="40">
        <f t="shared" si="8"/>
        <v>0.86046511627907019</v>
      </c>
      <c r="S39" s="45">
        <f>COUNTIF(Vertices[Clustering Coefficient], "&gt;= " &amp; R39) - COUNTIF(Vertices[Clustering Coefficient], "&gt;=" &amp; R40)</f>
        <v>0</v>
      </c>
      <c r="T39" s="40" t="e">
        <f t="shared" ca="1" si="9"/>
        <v>#REF!</v>
      </c>
      <c r="U39" s="41" t="e">
        <f t="shared" ca="1" si="0"/>
        <v>#REF!</v>
      </c>
    </row>
    <row r="40" spans="1:21" x14ac:dyDescent="0.25">
      <c r="D40" s="33">
        <f t="shared" si="1"/>
        <v>0</v>
      </c>
      <c r="E40" s="3">
        <f>COUNTIF(Vertices[Degree], "&gt;= " &amp; D40) - COUNTIF(Vertices[Degree], "&gt;=" &amp; D41)</f>
        <v>0</v>
      </c>
      <c r="F40" s="38">
        <f t="shared" si="2"/>
        <v>9.7209302325581497</v>
      </c>
      <c r="G40" s="39">
        <f>COUNTIF(Vertices[In-Degree], "&gt;= " &amp; F40) - COUNTIF(Vertices[In-Degree], "&gt;=" &amp; F41)</f>
        <v>0</v>
      </c>
      <c r="H40" s="38">
        <f t="shared" si="3"/>
        <v>6.3023255813953503</v>
      </c>
      <c r="I40" s="39">
        <f>COUNTIF(Vertices[Out-Degree], "&gt;= " &amp; H40) - COUNTIF(Vertices[Out-Degree], "&gt;=" &amp; H41)</f>
        <v>0</v>
      </c>
      <c r="J40" s="38">
        <f t="shared" si="4"/>
        <v>404.21395348837183</v>
      </c>
      <c r="K40" s="39">
        <f>COUNTIF(Vertices[Betweenness Centrality], "&gt;= " &amp; J40) - COUNTIF(Vertices[Betweenness Centrality], "&gt;=" &amp; J41)</f>
        <v>0</v>
      </c>
      <c r="L40" s="38">
        <f t="shared" si="5"/>
        <v>0.8837209302325586</v>
      </c>
      <c r="M40" s="39">
        <f>COUNTIF(Vertices[Closeness Centrality], "&gt;= " &amp; L40) - COUNTIF(Vertices[Closeness Centrality], "&gt;=" &amp; L41)</f>
        <v>0</v>
      </c>
      <c r="N40" s="38">
        <f t="shared" si="6"/>
        <v>0.12624572093023251</v>
      </c>
      <c r="O40" s="39">
        <f>COUNTIF(Vertices[Eigenvector Centrality], "&gt;= " &amp; N40) - COUNTIF(Vertices[Eigenvector Centrality], "&gt;=" &amp; N41)</f>
        <v>0</v>
      </c>
      <c r="P40" s="38">
        <f t="shared" si="7"/>
        <v>2.3578215581395368</v>
      </c>
      <c r="Q40" s="39">
        <f>COUNTIF(Vertices[PageRank], "&gt;= " &amp; P40) - COUNTIF(Vertices[PageRank], "&gt;=" &amp; P41)</f>
        <v>0</v>
      </c>
      <c r="R40" s="38">
        <f t="shared" si="8"/>
        <v>0.8837209302325586</v>
      </c>
      <c r="S40" s="44">
        <f>COUNTIF(Vertices[Clustering Coefficient], "&gt;= " &amp; R40) - COUNTIF(Vertices[Clustering Coefficient], "&gt;=" &amp; R41)</f>
        <v>0</v>
      </c>
      <c r="T40" s="38" t="e">
        <f t="shared" ca="1" si="9"/>
        <v>#REF!</v>
      </c>
      <c r="U40" s="39" t="e">
        <f t="shared" ca="1" si="0"/>
        <v>#REF!</v>
      </c>
    </row>
    <row r="41" spans="1:21" x14ac:dyDescent="0.25">
      <c r="D41" s="33">
        <f t="shared" si="1"/>
        <v>0</v>
      </c>
      <c r="E41" s="3">
        <f>COUNTIF(Vertices[Degree], "&gt;= " &amp; D41) - COUNTIF(Vertices[Degree], "&gt;=" &amp; D42)</f>
        <v>0</v>
      </c>
      <c r="F41" s="40">
        <f t="shared" si="2"/>
        <v>9.9767441860465222</v>
      </c>
      <c r="G41" s="41">
        <f>COUNTIF(Vertices[In-Degree], "&gt;= " &amp; F41) - COUNTIF(Vertices[In-Degree], "&gt;=" &amp; F42)</f>
        <v>0</v>
      </c>
      <c r="H41" s="40">
        <f t="shared" si="3"/>
        <v>6.4418604651162807</v>
      </c>
      <c r="I41" s="41">
        <f>COUNTIF(Vertices[Out-Degree], "&gt;= " &amp; H41) - COUNTIF(Vertices[Out-Degree], "&gt;=" &amp; H42)</f>
        <v>0</v>
      </c>
      <c r="J41" s="40">
        <f t="shared" si="4"/>
        <v>414.8511627906974</v>
      </c>
      <c r="K41" s="41">
        <f>COUNTIF(Vertices[Betweenness Centrality], "&gt;= " &amp; J41) - COUNTIF(Vertices[Betweenness Centrality], "&gt;=" &amp; J42)</f>
        <v>0</v>
      </c>
      <c r="L41" s="40">
        <f t="shared" si="5"/>
        <v>0.90697674418604701</v>
      </c>
      <c r="M41" s="41">
        <f>COUNTIF(Vertices[Closeness Centrality], "&gt;= " &amp; L41) - COUNTIF(Vertices[Closeness Centrality], "&gt;=" &amp; L42)</f>
        <v>0</v>
      </c>
      <c r="N41" s="40">
        <f t="shared" si="6"/>
        <v>0.12956797674418599</v>
      </c>
      <c r="O41" s="41">
        <f>COUNTIF(Vertices[Eigenvector Centrality], "&gt;= " &amp; N41) - COUNTIF(Vertices[Eigenvector Centrality], "&gt;=" &amp; N42)</f>
        <v>0</v>
      </c>
      <c r="P41" s="40">
        <f t="shared" si="7"/>
        <v>2.4100640465116299</v>
      </c>
      <c r="Q41" s="41">
        <f>COUNTIF(Vertices[PageRank], "&gt;= " &amp; P41) - COUNTIF(Vertices[PageRank], "&gt;=" &amp; P42)</f>
        <v>0</v>
      </c>
      <c r="R41" s="40">
        <f t="shared" si="8"/>
        <v>0.90697674418604701</v>
      </c>
      <c r="S41" s="45">
        <f>COUNTIF(Vertices[Clustering Coefficient], "&gt;= " &amp; R41) - COUNTIF(Vertices[Clustering Coefficient], "&gt;=" &amp; R42)</f>
        <v>0</v>
      </c>
      <c r="T41" s="40" t="e">
        <f t="shared" ca="1" si="9"/>
        <v>#REF!</v>
      </c>
      <c r="U41" s="41" t="e">
        <f t="shared" ca="1" si="0"/>
        <v>#REF!</v>
      </c>
    </row>
    <row r="42" spans="1:21" x14ac:dyDescent="0.25">
      <c r="D42" s="33">
        <f t="shared" si="1"/>
        <v>0</v>
      </c>
      <c r="E42" s="3">
        <f>COUNTIF(Vertices[Degree], "&gt;= " &amp; D42) - COUNTIF(Vertices[Degree], "&gt;=" &amp; D43)</f>
        <v>0</v>
      </c>
      <c r="F42" s="38">
        <f t="shared" si="2"/>
        <v>10.232558139534895</v>
      </c>
      <c r="G42" s="39">
        <f>COUNTIF(Vertices[In-Degree], "&gt;= " &amp; F42) - COUNTIF(Vertices[In-Degree], "&gt;=" &amp; F43)</f>
        <v>0</v>
      </c>
      <c r="H42" s="38">
        <f t="shared" si="3"/>
        <v>6.5813953488372112</v>
      </c>
      <c r="I42" s="39">
        <f>COUNTIF(Vertices[Out-Degree], "&gt;= " &amp; H42) - COUNTIF(Vertices[Out-Degree], "&gt;=" &amp; H43)</f>
        <v>0</v>
      </c>
      <c r="J42" s="38">
        <f t="shared" si="4"/>
        <v>425.48837209302297</v>
      </c>
      <c r="K42" s="39">
        <f>COUNTIF(Vertices[Betweenness Centrality], "&gt;= " &amp; J42) - COUNTIF(Vertices[Betweenness Centrality], "&gt;=" &amp; J43)</f>
        <v>0</v>
      </c>
      <c r="L42" s="38">
        <f t="shared" si="5"/>
        <v>0.93023255813953543</v>
      </c>
      <c r="M42" s="39">
        <f>COUNTIF(Vertices[Closeness Centrality], "&gt;= " &amp; L42) - COUNTIF(Vertices[Closeness Centrality], "&gt;=" &amp; L43)</f>
        <v>0</v>
      </c>
      <c r="N42" s="38">
        <f t="shared" si="6"/>
        <v>0.13289023255813948</v>
      </c>
      <c r="O42" s="39">
        <f>COUNTIF(Vertices[Eigenvector Centrality], "&gt;= " &amp; N42) - COUNTIF(Vertices[Eigenvector Centrality], "&gt;=" &amp; N43)</f>
        <v>0</v>
      </c>
      <c r="P42" s="38">
        <f t="shared" si="7"/>
        <v>2.462306534883723</v>
      </c>
      <c r="Q42" s="39">
        <f>COUNTIF(Vertices[PageRank], "&gt;= " &amp; P42) - COUNTIF(Vertices[PageRank], "&gt;=" &amp; P43)</f>
        <v>0</v>
      </c>
      <c r="R42" s="38">
        <f t="shared" si="8"/>
        <v>0.93023255813953543</v>
      </c>
      <c r="S42" s="44">
        <f>COUNTIF(Vertices[Clustering Coefficient], "&gt;= " &amp; R42) - COUNTIF(Vertices[Clustering Coefficient], "&gt;=" &amp; R43)</f>
        <v>0</v>
      </c>
      <c r="T42" s="38" t="e">
        <f t="shared" ca="1" si="9"/>
        <v>#REF!</v>
      </c>
      <c r="U42" s="39" t="e">
        <f t="shared" ca="1" si="0"/>
        <v>#REF!</v>
      </c>
    </row>
    <row r="43" spans="1:21" x14ac:dyDescent="0.25">
      <c r="A43" s="34" t="s">
        <v>81</v>
      </c>
      <c r="B43" s="47" t="str">
        <f>IF(COUNT(Vertices[Degree])&gt;0, D2, NoMetricMessage)</f>
        <v>Not Available</v>
      </c>
      <c r="D43" s="33">
        <f t="shared" si="1"/>
        <v>0</v>
      </c>
      <c r="E43" s="3">
        <f>COUNTIF(Vertices[Degree], "&gt;= " &amp; D43) - COUNTIF(Vertices[Degree], "&gt;=" &amp; D44)</f>
        <v>0</v>
      </c>
      <c r="F43" s="40">
        <f t="shared" si="2"/>
        <v>10.488372093023267</v>
      </c>
      <c r="G43" s="41">
        <f>COUNTIF(Vertices[In-Degree], "&gt;= " &amp; F43) - COUNTIF(Vertices[In-Degree], "&gt;=" &amp; F44)</f>
        <v>0</v>
      </c>
      <c r="H43" s="40">
        <f t="shared" si="3"/>
        <v>6.7209302325581417</v>
      </c>
      <c r="I43" s="41">
        <f>COUNTIF(Vertices[Out-Degree], "&gt;= " &amp; H43) - COUNTIF(Vertices[Out-Degree], "&gt;=" &amp; H44)</f>
        <v>0</v>
      </c>
      <c r="J43" s="40">
        <f t="shared" si="4"/>
        <v>436.12558139534855</v>
      </c>
      <c r="K43" s="41">
        <f>COUNTIF(Vertices[Betweenness Centrality], "&gt;= " &amp; J43) - COUNTIF(Vertices[Betweenness Centrality], "&gt;=" &amp; J44)</f>
        <v>0</v>
      </c>
      <c r="L43" s="40">
        <f t="shared" si="5"/>
        <v>0.95348837209302384</v>
      </c>
      <c r="M43" s="41">
        <f>COUNTIF(Vertices[Closeness Centrality], "&gt;= " &amp; L43) - COUNTIF(Vertices[Closeness Centrality], "&gt;=" &amp; L44)</f>
        <v>0</v>
      </c>
      <c r="N43" s="40">
        <f t="shared" si="6"/>
        <v>0.13621248837209296</v>
      </c>
      <c r="O43" s="41">
        <f>COUNTIF(Vertices[Eigenvector Centrality], "&gt;= " &amp; N43) - COUNTIF(Vertices[Eigenvector Centrality], "&gt;=" &amp; N44)</f>
        <v>0</v>
      </c>
      <c r="P43" s="40">
        <f t="shared" si="7"/>
        <v>2.5145490232558161</v>
      </c>
      <c r="Q43" s="41">
        <f>COUNTIF(Vertices[PageRank], "&gt;= " &amp; P43) - COUNTIF(Vertices[PageRank], "&gt;=" &amp; P44)</f>
        <v>0</v>
      </c>
      <c r="R43" s="40">
        <f t="shared" si="8"/>
        <v>0.95348837209302384</v>
      </c>
      <c r="S43" s="45">
        <f>COUNTIF(Vertices[Clustering Coefficient], "&gt;= " &amp; R43) - COUNTIF(Vertices[Clustering Coefficient], "&gt;=" &amp; R44)</f>
        <v>0</v>
      </c>
      <c r="T43" s="40" t="e">
        <f t="shared" ca="1" si="9"/>
        <v>#REF!</v>
      </c>
      <c r="U43" s="41" t="e">
        <f t="shared" ca="1" si="0"/>
        <v>#REF!</v>
      </c>
    </row>
    <row r="44" spans="1:21" x14ac:dyDescent="0.25">
      <c r="A44" s="34" t="s">
        <v>82</v>
      </c>
      <c r="B44" s="47" t="str">
        <f>IF(COUNT(Vertices[Degree])&gt;0, D45, NoMetricMessage)</f>
        <v>Not Available</v>
      </c>
      <c r="D44" s="33">
        <f t="shared" si="1"/>
        <v>0</v>
      </c>
      <c r="E44" s="3">
        <f>COUNTIF(Vertices[Degree], "&gt;= " &amp; D44) - COUNTIF(Vertices[Degree], "&gt;=" &amp; D45)</f>
        <v>0</v>
      </c>
      <c r="F44" s="38">
        <f t="shared" si="2"/>
        <v>10.74418604651164</v>
      </c>
      <c r="G44" s="39">
        <f>COUNTIF(Vertices[In-Degree], "&gt;= " &amp; F44) - COUNTIF(Vertices[In-Degree], "&gt;=" &amp; F45)</f>
        <v>0</v>
      </c>
      <c r="H44" s="38">
        <f t="shared" si="3"/>
        <v>6.8604651162790722</v>
      </c>
      <c r="I44" s="39">
        <f>COUNTIF(Vertices[Out-Degree], "&gt;= " &amp; H44) - COUNTIF(Vertices[Out-Degree], "&gt;=" &amp; H45)</f>
        <v>0</v>
      </c>
      <c r="J44" s="38">
        <f t="shared" si="4"/>
        <v>446.76279069767412</v>
      </c>
      <c r="K44" s="39">
        <f>COUNTIF(Vertices[Betweenness Centrality], "&gt;= " &amp; J44) - COUNTIF(Vertices[Betweenness Centrality], "&gt;=" &amp; J45)</f>
        <v>0</v>
      </c>
      <c r="L44" s="38">
        <f t="shared" si="5"/>
        <v>0.97674418604651225</v>
      </c>
      <c r="M44" s="39">
        <f>COUNTIF(Vertices[Closeness Centrality], "&gt;= " &amp; L44) - COUNTIF(Vertices[Closeness Centrality], "&gt;=" &amp; L45)</f>
        <v>0</v>
      </c>
      <c r="N44" s="38">
        <f t="shared" si="6"/>
        <v>0.13953474418604644</v>
      </c>
      <c r="O44" s="39">
        <f>COUNTIF(Vertices[Eigenvector Centrality], "&gt;= " &amp; N44) - COUNTIF(Vertices[Eigenvector Centrality], "&gt;=" &amp; N45)</f>
        <v>0</v>
      </c>
      <c r="P44" s="38">
        <f t="shared" si="7"/>
        <v>2.5667915116279092</v>
      </c>
      <c r="Q44" s="39">
        <f>COUNTIF(Vertices[PageRank], "&gt;= " &amp; P44) - COUNTIF(Vertices[PageRank], "&gt;=" &amp; P45)</f>
        <v>1</v>
      </c>
      <c r="R44" s="38">
        <f t="shared" si="8"/>
        <v>0.97674418604651225</v>
      </c>
      <c r="S44" s="44">
        <f>COUNTIF(Vertices[Clustering Coefficient], "&gt;= " &amp; R44) - COUNTIF(Vertices[Clustering Coefficient], "&gt;=" &amp; R45)</f>
        <v>0</v>
      </c>
      <c r="T44" s="38" t="e">
        <f t="shared" ca="1" si="9"/>
        <v>#REF!</v>
      </c>
      <c r="U44" s="39" t="e">
        <f t="shared" ca="1" si="0"/>
        <v>#REF!</v>
      </c>
    </row>
    <row r="45" spans="1:21" x14ac:dyDescent="0.25">
      <c r="A45" s="34" t="s">
        <v>83</v>
      </c>
      <c r="B45" s="48" t="str">
        <f>IFERROR(AVERAGE(Vertices[Degree]),NoMetricMessage)</f>
        <v>Not Available</v>
      </c>
      <c r="D45" s="33">
        <f>MAX(Vertices[Degree])</f>
        <v>0</v>
      </c>
      <c r="E45" s="3">
        <f>COUNTIF(Vertices[Degree], "&gt;= " &amp; D45) - COUNTIF(Vertices[Degree], "&gt;=" &amp; D46)</f>
        <v>0</v>
      </c>
      <c r="F45" s="42">
        <f>MAX(Vertices[In-Degree])</f>
        <v>11</v>
      </c>
      <c r="G45" s="43">
        <f>COUNTIF(Vertices[In-Degree], "&gt;= " &amp; F45) - COUNTIF(Vertices[In-Degree], "&gt;=" &amp; F46)</f>
        <v>1</v>
      </c>
      <c r="H45" s="42">
        <f>MAX(Vertices[Out-Degree])</f>
        <v>7</v>
      </c>
      <c r="I45" s="43">
        <f>COUNTIF(Vertices[Out-Degree], "&gt;= " &amp; H45) - COUNTIF(Vertices[Out-Degree], "&gt;=" &amp; H46)</f>
        <v>7</v>
      </c>
      <c r="J45" s="42">
        <f>MAX(Vertices[Betweenness Centrality])</f>
        <v>457.4</v>
      </c>
      <c r="K45" s="43">
        <f>COUNTIF(Vertices[Betweenness Centrality], "&gt;= " &amp; J45) - COUNTIF(Vertices[Betweenness Centrality], "&gt;=" &amp; J46)</f>
        <v>1</v>
      </c>
      <c r="L45" s="42">
        <f>MAX(Vertices[Closeness Centrality])</f>
        <v>1</v>
      </c>
      <c r="M45" s="43">
        <f>COUNTIF(Vertices[Closeness Centrality], "&gt;= " &amp; L45) - COUNTIF(Vertices[Closeness Centrality], "&gt;=" &amp; L46)</f>
        <v>10</v>
      </c>
      <c r="N45" s="42">
        <f>MAX(Vertices[Eigenvector Centrality])</f>
        <v>0.14285700000000001</v>
      </c>
      <c r="O45" s="43">
        <f>COUNTIF(Vertices[Eigenvector Centrality], "&gt;= " &amp; N45) - COUNTIF(Vertices[Eigenvector Centrality], "&gt;=" &amp; N46)</f>
        <v>7</v>
      </c>
      <c r="P45" s="42">
        <f>MAX(Vertices[PageRank])</f>
        <v>2.6190340000000001</v>
      </c>
      <c r="Q45" s="43">
        <f>COUNTIF(Vertices[PageRank], "&gt;= " &amp; P45) - COUNTIF(Vertices[PageRank], "&gt;=" &amp; P46)</f>
        <v>1</v>
      </c>
      <c r="R45" s="42">
        <f>MAX(Vertices[Clustering Coefficient])</f>
        <v>1</v>
      </c>
      <c r="S45" s="46">
        <f>COUNTIF(Vertices[Clustering Coefficient], "&gt;= " &amp; R45) - COUNTIF(Vertices[Clustering Coefficient], "&gt;=" &amp; R46)</f>
        <v>13</v>
      </c>
      <c r="T45" s="42" t="e">
        <f ca="1">MAX(INDIRECT(DynamicFilterSourceColumnRange))</f>
        <v>#REF!</v>
      </c>
      <c r="U45" s="43" t="e">
        <f t="shared" ca="1" si="0"/>
        <v>#REF!</v>
      </c>
    </row>
    <row r="46" spans="1:21" x14ac:dyDescent="0.25">
      <c r="A46" s="34" t="s">
        <v>84</v>
      </c>
      <c r="B46" s="48" t="str">
        <f>IFERROR(MEDIAN(Vertices[Degree]),NoMetricMessage)</f>
        <v>Not Available</v>
      </c>
    </row>
    <row r="57" spans="1:2" x14ac:dyDescent="0.25">
      <c r="A57" s="34" t="s">
        <v>88</v>
      </c>
      <c r="B57" s="47">
        <f>IF(COUNT(Vertices[In-Degree])&gt;0, F2, NoMetricMessage)</f>
        <v>0</v>
      </c>
    </row>
    <row r="58" spans="1:2" x14ac:dyDescent="0.25">
      <c r="A58" s="34" t="s">
        <v>89</v>
      </c>
      <c r="B58" s="47">
        <f>IF(COUNT(Vertices[In-Degree])&gt;0, F45, NoMetricMessage)</f>
        <v>11</v>
      </c>
    </row>
    <row r="59" spans="1:2" x14ac:dyDescent="0.25">
      <c r="A59" s="34" t="s">
        <v>90</v>
      </c>
      <c r="B59" s="48">
        <f>IFERROR(AVERAGE(Vertices[In-Degree]),NoMetricMessage)</f>
        <v>2</v>
      </c>
    </row>
    <row r="60" spans="1:2" x14ac:dyDescent="0.25">
      <c r="A60" s="34" t="s">
        <v>91</v>
      </c>
      <c r="B60" s="48">
        <f>IFERROR(MEDIAN(Vertices[In-Degree]),NoMetricMessage)</f>
        <v>1</v>
      </c>
    </row>
    <row r="71" spans="1:2" x14ac:dyDescent="0.25">
      <c r="A71" s="34" t="s">
        <v>94</v>
      </c>
      <c r="B71" s="47">
        <f>IF(COUNT(Vertices[Out-Degree])&gt;0, H2, NoMetricMessage)</f>
        <v>1</v>
      </c>
    </row>
    <row r="72" spans="1:2" x14ac:dyDescent="0.25">
      <c r="A72" s="34" t="s">
        <v>95</v>
      </c>
      <c r="B72" s="47">
        <f>IF(COUNT(Vertices[Out-Degree])&gt;0, H45, NoMetricMessage)</f>
        <v>7</v>
      </c>
    </row>
    <row r="73" spans="1:2" x14ac:dyDescent="0.25">
      <c r="A73" s="34" t="s">
        <v>96</v>
      </c>
      <c r="B73" s="48">
        <f>IFERROR(AVERAGE(Vertices[Out-Degree]),NoMetricMessage)</f>
        <v>2</v>
      </c>
    </row>
    <row r="74" spans="1:2" x14ac:dyDescent="0.25">
      <c r="A74" s="34" t="s">
        <v>97</v>
      </c>
      <c r="B74" s="48">
        <f>IFERROR(MEDIAN(Vertices[Out-Degree]),NoMetricMessage)</f>
        <v>1</v>
      </c>
    </row>
    <row r="85" spans="1:2" x14ac:dyDescent="0.25">
      <c r="A85" s="34" t="s">
        <v>100</v>
      </c>
      <c r="B85" s="48">
        <f>IF(COUNT(Vertices[Betweenness Centrality])&gt;0, J2, NoMetricMessage)</f>
        <v>0</v>
      </c>
    </row>
    <row r="86" spans="1:2" x14ac:dyDescent="0.25">
      <c r="A86" s="34" t="s">
        <v>101</v>
      </c>
      <c r="B86" s="48">
        <f>IF(COUNT(Vertices[Betweenness Centrality])&gt;0, J45, NoMetricMessage)</f>
        <v>457.4</v>
      </c>
    </row>
    <row r="87" spans="1:2" x14ac:dyDescent="0.25">
      <c r="A87" s="34" t="s">
        <v>102</v>
      </c>
      <c r="B87" s="48">
        <f>IFERROR(AVERAGE(Vertices[Betweenness Centrality]),NoMetricMessage)</f>
        <v>14.874999999999998</v>
      </c>
    </row>
    <row r="88" spans="1:2" x14ac:dyDescent="0.25">
      <c r="A88" s="34" t="s">
        <v>103</v>
      </c>
      <c r="B88" s="48">
        <f>IFERROR(MEDIAN(Vertices[Betweenness Centrality]),NoMetricMessage)</f>
        <v>0</v>
      </c>
    </row>
    <row r="99" spans="1:2" x14ac:dyDescent="0.25">
      <c r="A99" s="34" t="s">
        <v>106</v>
      </c>
      <c r="B99" s="48">
        <f>IF(COUNT(Vertices[Closeness Centrality])&gt;0, L2, NoMetricMessage)</f>
        <v>0</v>
      </c>
    </row>
    <row r="100" spans="1:2" x14ac:dyDescent="0.25">
      <c r="A100" s="34" t="s">
        <v>107</v>
      </c>
      <c r="B100" s="48">
        <f>IF(COUNT(Vertices[Closeness Centrality])&gt;0, L45, NoMetricMessage)</f>
        <v>1</v>
      </c>
    </row>
    <row r="101" spans="1:2" x14ac:dyDescent="0.25">
      <c r="A101" s="34" t="s">
        <v>108</v>
      </c>
      <c r="B101" s="48">
        <f>IFERROR(AVERAGE(Vertices[Closeness Centrality]),NoMetricMessage)</f>
        <v>0.15474095535714288</v>
      </c>
    </row>
    <row r="102" spans="1:2" x14ac:dyDescent="0.25">
      <c r="A102" s="34" t="s">
        <v>109</v>
      </c>
      <c r="B102" s="48">
        <f>IFERROR(MEDIAN(Vertices[Closeness Centrality]),NoMetricMessage)</f>
        <v>1.05895E-2</v>
      </c>
    </row>
    <row r="113" spans="1:2" x14ac:dyDescent="0.25">
      <c r="A113" s="34" t="s">
        <v>112</v>
      </c>
      <c r="B113" s="48">
        <f>IF(COUNT(Vertices[Eigenvector Centrality])&gt;0, N2, NoMetricMessage)</f>
        <v>0</v>
      </c>
    </row>
    <row r="114" spans="1:2" x14ac:dyDescent="0.25">
      <c r="A114" s="34" t="s">
        <v>113</v>
      </c>
      <c r="B114" s="48">
        <f>IF(COUNT(Vertices[Eigenvector Centrality])&gt;0, N45, NoMetricMessage)</f>
        <v>0.14285700000000001</v>
      </c>
    </row>
    <row r="115" spans="1:2" x14ac:dyDescent="0.25">
      <c r="A115" s="34" t="s">
        <v>114</v>
      </c>
      <c r="B115" s="48">
        <f>IFERROR(AVERAGE(Vertices[Eigenvector Centrality]),NoMetricMessage)</f>
        <v>8.9285625000000007E-3</v>
      </c>
    </row>
    <row r="116" spans="1:2" x14ac:dyDescent="0.25">
      <c r="A116" s="34" t="s">
        <v>115</v>
      </c>
      <c r="B116" s="48">
        <f>IFERROR(MEDIAN(Vertices[Eigenvector Centrality]),NoMetricMessage)</f>
        <v>0</v>
      </c>
    </row>
    <row r="127" spans="1:2" x14ac:dyDescent="0.25">
      <c r="A127" s="34" t="s">
        <v>140</v>
      </c>
      <c r="B127" s="48">
        <f>IF(COUNT(Vertices[PageRank])&gt;0, P2, NoMetricMessage)</f>
        <v>0.37260700000000002</v>
      </c>
    </row>
    <row r="128" spans="1:2" x14ac:dyDescent="0.25">
      <c r="A128" s="34" t="s">
        <v>141</v>
      </c>
      <c r="B128" s="48">
        <f>IF(COUNT(Vertices[PageRank])&gt;0, P45, NoMetricMessage)</f>
        <v>2.6190340000000001</v>
      </c>
    </row>
    <row r="129" spans="1:2" x14ac:dyDescent="0.25">
      <c r="A129" s="34" t="s">
        <v>142</v>
      </c>
      <c r="B129" s="48">
        <f>IFERROR(AVERAGE(Vertices[PageRank]),NoMetricMessage)</f>
        <v>0.999994955357142</v>
      </c>
    </row>
    <row r="130" spans="1:2" x14ac:dyDescent="0.25">
      <c r="A130" s="34" t="s">
        <v>143</v>
      </c>
      <c r="B130" s="48">
        <f>IFERROR(MEDIAN(Vertices[PageRank]),NoMetricMessage)</f>
        <v>0.99999499999999997</v>
      </c>
    </row>
    <row r="141" spans="1:2" x14ac:dyDescent="0.25">
      <c r="A141" s="34" t="s">
        <v>118</v>
      </c>
      <c r="B141" s="48">
        <f>IF(COUNT(Vertices[Clustering Coefficient])&gt;0, R2, NoMetricMessage)</f>
        <v>0</v>
      </c>
    </row>
    <row r="142" spans="1:2" x14ac:dyDescent="0.25">
      <c r="A142" s="34" t="s">
        <v>119</v>
      </c>
      <c r="B142" s="48">
        <f>IF(COUNT(Vertices[Clustering Coefficient])&gt;0, R45, NoMetricMessage)</f>
        <v>1</v>
      </c>
    </row>
    <row r="143" spans="1:2" x14ac:dyDescent="0.25">
      <c r="A143" s="34" t="s">
        <v>120</v>
      </c>
      <c r="B143" s="48">
        <f>IFERROR(AVERAGE(Vertices[Clustering Coefficient]),NoMetricMessage)</f>
        <v>0.13556547619047618</v>
      </c>
    </row>
    <row r="144" spans="1:2" x14ac:dyDescent="0.25">
      <c r="A144" s="34" t="s">
        <v>121</v>
      </c>
      <c r="B144" s="48">
        <f>IFERROR(MEDIAN(Vertices[Clustering Coefficient]),NoMetricMessage)</f>
        <v>0</v>
      </c>
    </row>
  </sheetData>
  <dataConsolidate/>
  <pageMargins left="0.7" right="0.7" top="0.75" bottom="0.75" header="0.3" footer="0.3"/>
  <pageSetup orientation="portrait" horizontalDpi="0" verticalDpi="0" r:id="rId1"/>
  <drawing r:id="rId2"/>
  <legacyDrawing r:id="rId3"/>
  <tableParts count="4">
    <tablePart r:id="rId4"/>
    <tablePart r:id="rId5"/>
    <tablePart r:id="rId6"/>
    <tablePart r:id="rId7"/>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R23"/>
  <sheetViews>
    <sheetView workbookViewId="0">
      <selection activeCell="A2" sqref="A2"/>
    </sheetView>
  </sheetViews>
  <sheetFormatPr defaultRowHeight="15" x14ac:dyDescent="0.25"/>
  <cols>
    <col min="1" max="1" width="10.42578125" style="1" bestFit="1" customWidth="1"/>
    <col min="2" max="2" width="12.42578125" style="1" bestFit="1" customWidth="1"/>
    <col min="3" max="3" width="22.85546875" bestFit="1" customWidth="1"/>
    <col min="4" max="4" width="16.85546875" bestFit="1" customWidth="1"/>
    <col min="5" max="6" width="16.85546875" customWidth="1"/>
    <col min="7" max="7" width="14.28515625" bestFit="1" customWidth="1"/>
    <col min="8" max="8" width="14.28515625" customWidth="1"/>
    <col min="10" max="10" width="39.140625" bestFit="1" customWidth="1"/>
    <col min="11" max="11" width="10.85546875" bestFit="1" customWidth="1"/>
    <col min="13" max="13" width="8.42578125" bestFit="1" customWidth="1"/>
    <col min="14" max="14" width="10" bestFit="1" customWidth="1"/>
    <col min="15" max="15" width="11.85546875" bestFit="1" customWidth="1"/>
    <col min="16" max="16" width="12.140625" bestFit="1" customWidth="1"/>
  </cols>
  <sheetData>
    <row r="1" spans="1:18" s="4" customFormat="1" ht="36" customHeight="1" x14ac:dyDescent="0.25">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8" x14ac:dyDescent="0.25">
      <c r="A2" s="1" t="s">
        <v>51</v>
      </c>
      <c r="B2" s="1" t="s">
        <v>132</v>
      </c>
      <c r="C2" t="s">
        <v>54</v>
      </c>
      <c r="D2" t="s">
        <v>55</v>
      </c>
      <c r="E2" t="s">
        <v>55</v>
      </c>
      <c r="F2" s="1" t="s">
        <v>51</v>
      </c>
      <c r="G2" t="s">
        <v>65</v>
      </c>
      <c r="H2" t="s">
        <v>159</v>
      </c>
      <c r="J2" t="s">
        <v>19</v>
      </c>
      <c r="K2">
        <v>105</v>
      </c>
    </row>
    <row r="3" spans="1:18" x14ac:dyDescent="0.25">
      <c r="A3" s="1" t="s">
        <v>52</v>
      </c>
      <c r="B3" s="1" t="s">
        <v>133</v>
      </c>
      <c r="C3" t="s">
        <v>52</v>
      </c>
      <c r="D3" t="s">
        <v>56</v>
      </c>
      <c r="E3" t="s">
        <v>56</v>
      </c>
      <c r="F3" s="1" t="s">
        <v>52</v>
      </c>
      <c r="G3" t="s">
        <v>66</v>
      </c>
      <c r="H3" t="s">
        <v>68</v>
      </c>
      <c r="J3" t="s">
        <v>30</v>
      </c>
      <c r="K3" t="s">
        <v>174</v>
      </c>
    </row>
    <row r="4" spans="1:18" x14ac:dyDescent="0.25">
      <c r="A4" s="1" t="s">
        <v>53</v>
      </c>
      <c r="B4" s="1" t="s">
        <v>134</v>
      </c>
      <c r="C4" t="s">
        <v>53</v>
      </c>
      <c r="D4" t="s">
        <v>57</v>
      </c>
      <c r="E4" t="s">
        <v>57</v>
      </c>
      <c r="F4" s="1" t="s">
        <v>53</v>
      </c>
      <c r="G4">
        <v>0</v>
      </c>
      <c r="H4" t="s">
        <v>69</v>
      </c>
      <c r="J4" s="12" t="s">
        <v>78</v>
      </c>
      <c r="K4" s="12"/>
    </row>
    <row r="5" spans="1:18" ht="409.5" x14ac:dyDescent="0.25">
      <c r="A5">
        <v>1</v>
      </c>
      <c r="B5" s="1" t="s">
        <v>135</v>
      </c>
      <c r="C5" t="s">
        <v>51</v>
      </c>
      <c r="D5" t="s">
        <v>58</v>
      </c>
      <c r="E5" t="s">
        <v>58</v>
      </c>
      <c r="F5">
        <v>1</v>
      </c>
      <c r="G5">
        <v>1</v>
      </c>
      <c r="H5" t="s">
        <v>70</v>
      </c>
      <c r="J5" t="s">
        <v>172</v>
      </c>
      <c r="K5" s="13" t="s">
        <v>732</v>
      </c>
    </row>
    <row r="6" spans="1:18" x14ac:dyDescent="0.25">
      <c r="A6">
        <v>0</v>
      </c>
      <c r="B6" s="1" t="s">
        <v>136</v>
      </c>
      <c r="C6">
        <v>1</v>
      </c>
      <c r="D6" t="s">
        <v>59</v>
      </c>
      <c r="E6" t="s">
        <v>59</v>
      </c>
      <c r="F6">
        <v>0</v>
      </c>
      <c r="H6" t="s">
        <v>71</v>
      </c>
      <c r="J6" t="s">
        <v>173</v>
      </c>
      <c r="K6">
        <v>2</v>
      </c>
      <c r="R6" t="s">
        <v>129</v>
      </c>
    </row>
    <row r="7" spans="1:18" x14ac:dyDescent="0.25">
      <c r="A7">
        <v>2</v>
      </c>
      <c r="B7">
        <v>1</v>
      </c>
      <c r="C7">
        <v>0</v>
      </c>
      <c r="D7" t="s">
        <v>60</v>
      </c>
      <c r="E7" t="s">
        <v>60</v>
      </c>
      <c r="F7">
        <v>2</v>
      </c>
      <c r="H7" t="s">
        <v>72</v>
      </c>
      <c r="J7" t="s">
        <v>175</v>
      </c>
      <c r="K7" t="s">
        <v>176</v>
      </c>
    </row>
    <row r="8" spans="1:18" x14ac:dyDescent="0.25">
      <c r="A8"/>
      <c r="B8">
        <v>2</v>
      </c>
      <c r="C8">
        <v>2</v>
      </c>
      <c r="D8" t="s">
        <v>61</v>
      </c>
      <c r="E8" t="s">
        <v>61</v>
      </c>
      <c r="H8" t="s">
        <v>73</v>
      </c>
      <c r="J8" t="s">
        <v>177</v>
      </c>
      <c r="K8" t="s">
        <v>731</v>
      </c>
    </row>
    <row r="9" spans="1:18" ht="409.5" x14ac:dyDescent="0.25">
      <c r="A9"/>
      <c r="B9">
        <v>3</v>
      </c>
      <c r="C9">
        <v>4</v>
      </c>
      <c r="D9" t="s">
        <v>62</v>
      </c>
      <c r="E9" t="s">
        <v>62</v>
      </c>
      <c r="H9" t="s">
        <v>74</v>
      </c>
      <c r="J9" t="s">
        <v>733</v>
      </c>
      <c r="K9" s="13" t="s">
        <v>734</v>
      </c>
    </row>
    <row r="10" spans="1:18" x14ac:dyDescent="0.25">
      <c r="A10"/>
      <c r="B10">
        <v>4</v>
      </c>
      <c r="D10" t="s">
        <v>63</v>
      </c>
      <c r="E10" t="s">
        <v>63</v>
      </c>
      <c r="H10" t="s">
        <v>75</v>
      </c>
    </row>
    <row r="11" spans="1:18" x14ac:dyDescent="0.25">
      <c r="A11"/>
      <c r="B11">
        <v>5</v>
      </c>
      <c r="D11" t="s">
        <v>46</v>
      </c>
      <c r="E11">
        <v>1</v>
      </c>
      <c r="H11" t="s">
        <v>76</v>
      </c>
    </row>
    <row r="12" spans="1:18" x14ac:dyDescent="0.25">
      <c r="A12"/>
      <c r="B12"/>
      <c r="D12" t="s">
        <v>64</v>
      </c>
      <c r="E12">
        <v>2</v>
      </c>
      <c r="H12">
        <v>0</v>
      </c>
    </row>
    <row r="13" spans="1:18" x14ac:dyDescent="0.25">
      <c r="A13"/>
      <c r="B13"/>
      <c r="D13">
        <v>1</v>
      </c>
      <c r="E13">
        <v>3</v>
      </c>
      <c r="H13">
        <v>1</v>
      </c>
    </row>
    <row r="14" spans="1:18" x14ac:dyDescent="0.25">
      <c r="D14">
        <v>2</v>
      </c>
      <c r="E14">
        <v>4</v>
      </c>
      <c r="H14">
        <v>2</v>
      </c>
    </row>
    <row r="15" spans="1:18" x14ac:dyDescent="0.25">
      <c r="D15">
        <v>3</v>
      </c>
      <c r="E15">
        <v>5</v>
      </c>
      <c r="H15">
        <v>3</v>
      </c>
    </row>
    <row r="16" spans="1:18" x14ac:dyDescent="0.25">
      <c r="D16">
        <v>4</v>
      </c>
      <c r="E16">
        <v>6</v>
      </c>
      <c r="H16">
        <v>4</v>
      </c>
    </row>
    <row r="17" spans="4:8" x14ac:dyDescent="0.25">
      <c r="D17">
        <v>5</v>
      </c>
      <c r="E17">
        <v>7</v>
      </c>
      <c r="H17">
        <v>5</v>
      </c>
    </row>
    <row r="18" spans="4:8" x14ac:dyDescent="0.25">
      <c r="D18">
        <v>6</v>
      </c>
      <c r="E18">
        <v>8</v>
      </c>
      <c r="H18">
        <v>6</v>
      </c>
    </row>
    <row r="19" spans="4:8" x14ac:dyDescent="0.25">
      <c r="D19">
        <v>7</v>
      </c>
      <c r="E19">
        <v>9</v>
      </c>
      <c r="H19">
        <v>7</v>
      </c>
    </row>
    <row r="20" spans="4:8" x14ac:dyDescent="0.25">
      <c r="D20">
        <v>8</v>
      </c>
      <c r="H20">
        <v>8</v>
      </c>
    </row>
    <row r="21" spans="4:8" x14ac:dyDescent="0.25">
      <c r="D21">
        <v>9</v>
      </c>
      <c r="H21">
        <v>9</v>
      </c>
    </row>
    <row r="22" spans="4:8" x14ac:dyDescent="0.25">
      <c r="D22">
        <v>10</v>
      </c>
    </row>
    <row r="23" spans="4:8" x14ac:dyDescent="0.25">
      <c r="D23">
        <v>11</v>
      </c>
    </row>
  </sheetData>
  <dataConsolidate/>
  <pageMargins left="0.7" right="0.7" top="0.75" bottom="0.75" header="0.3" footer="0.3"/>
  <pageSetup orientation="portrait" horizontalDpi="0" verticalDpi="0" r:id="rId1"/>
  <drawing r:id="rId2"/>
  <tableParts count="2">
    <tablePart r:id="rId3"/>
    <tablePart r:id="rId4"/>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workbookViewId="0"/>
  </sheetViews>
  <sheetFormatPr defaultRowHeight="15" x14ac:dyDescent="0.25"/>
  <cols>
    <col min="1" max="1" width="39.7109375" customWidth="1"/>
    <col min="2" max="2" width="20.140625" bestFit="1" customWidth="1"/>
  </cols>
  <sheetData>
    <row r="1" spans="1:2" ht="15" customHeight="1" x14ac:dyDescent="0.25">
      <c r="A1" s="13" t="s">
        <v>639</v>
      </c>
      <c r="B1" s="13" t="s">
        <v>640</v>
      </c>
    </row>
    <row r="2" spans="1:2" x14ac:dyDescent="0.25">
      <c r="A2" s="78"/>
      <c r="B2" s="78"/>
    </row>
    <row r="4" spans="1:2" ht="15" customHeight="1" x14ac:dyDescent="0.25">
      <c r="A4" s="13" t="s">
        <v>642</v>
      </c>
      <c r="B4" s="13" t="s">
        <v>640</v>
      </c>
    </row>
    <row r="5" spans="1:2" x14ac:dyDescent="0.25">
      <c r="A5" s="78"/>
      <c r="B5" s="78"/>
    </row>
    <row r="7" spans="1:2" ht="15" customHeight="1" x14ac:dyDescent="0.25">
      <c r="A7" s="13" t="s">
        <v>644</v>
      </c>
      <c r="B7" s="13" t="s">
        <v>640</v>
      </c>
    </row>
    <row r="8" spans="1:2" x14ac:dyDescent="0.25">
      <c r="A8" s="78"/>
      <c r="B8" s="78"/>
    </row>
    <row r="10" spans="1:2" ht="15" customHeight="1" x14ac:dyDescent="0.25">
      <c r="A10" s="13" t="s">
        <v>646</v>
      </c>
      <c r="B10" s="13" t="s">
        <v>640</v>
      </c>
    </row>
    <row r="11" spans="1:2" x14ac:dyDescent="0.25">
      <c r="A11" s="78"/>
      <c r="B11" s="78"/>
    </row>
    <row r="13" spans="1:2" ht="15" customHeight="1" x14ac:dyDescent="0.25">
      <c r="A13" s="13" t="s">
        <v>648</v>
      </c>
      <c r="B13" s="13" t="s">
        <v>640</v>
      </c>
    </row>
    <row r="14" spans="1:2" x14ac:dyDescent="0.25">
      <c r="A14" s="78"/>
      <c r="B14" s="78"/>
    </row>
    <row r="16" spans="1:2" ht="15" customHeight="1" x14ac:dyDescent="0.25">
      <c r="A16" s="13" t="s">
        <v>650</v>
      </c>
      <c r="B16" s="13" t="s">
        <v>640</v>
      </c>
    </row>
    <row r="17" spans="1:2" x14ac:dyDescent="0.25">
      <c r="A17" s="78"/>
      <c r="B17" s="78"/>
    </row>
    <row r="19" spans="1:2" ht="15" customHeight="1" x14ac:dyDescent="0.25">
      <c r="A19" s="13" t="s">
        <v>651</v>
      </c>
      <c r="B19" s="13" t="s">
        <v>640</v>
      </c>
    </row>
    <row r="20" spans="1:2" x14ac:dyDescent="0.25">
      <c r="A20" s="78"/>
      <c r="B20" s="78"/>
    </row>
    <row r="22" spans="1:2" ht="15" customHeight="1" x14ac:dyDescent="0.25">
      <c r="A22" s="13" t="s">
        <v>654</v>
      </c>
      <c r="B22" s="13" t="s">
        <v>640</v>
      </c>
    </row>
    <row r="23" spans="1:2" x14ac:dyDescent="0.25">
      <c r="A23" s="78"/>
      <c r="B23" s="78"/>
    </row>
  </sheetData>
  <pageMargins left="0.7" right="0.7" top="0.75" bottom="0.75" header="0.3" footer="0.3"/>
  <tableParts count="8">
    <tablePart r:id="rId1"/>
    <tablePart r:id="rId2"/>
    <tablePart r:id="rId3"/>
    <tablePart r:id="rId4"/>
    <tablePart r:id="rId5"/>
    <tablePart r:id="rId6"/>
    <tablePart r:id="rId7"/>
    <tablePart r:id="rId8"/>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B5BC590-BC5D-4974-886B-55BE8ECC207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13</vt:i4>
      </vt:variant>
    </vt:vector>
  </HeadingPairs>
  <TitlesOfParts>
    <vt:vector size="21" baseType="lpstr">
      <vt:lpstr>Edges</vt:lpstr>
      <vt:lpstr>Vertices</vt:lpstr>
      <vt:lpstr>Do Not Delete</vt:lpstr>
      <vt:lpstr>Groups</vt:lpstr>
      <vt:lpstr>Group Vertices</vt:lpstr>
      <vt:lpstr>Overall Metrics</vt:lpstr>
      <vt:lpstr>Misc</vt:lpstr>
      <vt:lpstr>Twitter Search Ntwrk Top Items</vt:lpstr>
      <vt:lpstr>BinDivisor</vt:lpstr>
      <vt:lpstr>DynamicFilterForceCalculationRange</vt:lpstr>
      <vt:lpstr>DynamicFilterSourceColumnRange</vt:lpstr>
      <vt:lpstr>NoMetricMessage</vt:lpstr>
      <vt:lpstr>NotAvailable</vt:lpstr>
      <vt:lpstr>ValidBooleansDefaultFalse</vt:lpstr>
      <vt:lpstr>ValidEdgeStyles</vt:lpstr>
      <vt:lpstr>ValidEdgeVisibilities</vt:lpstr>
      <vt:lpstr>ValidGroupShapes</vt:lpstr>
      <vt:lpstr>ValidGroupVisibilities</vt:lpstr>
      <vt:lpstr>ValidVertexLabelPositions</vt:lpstr>
      <vt:lpstr>ValidVertexShapes</vt:lpstr>
      <vt:lpstr>ValidVertexVisibilities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Shalin Hai-Jew</dc:creator>
  <cp:lastModifiedBy>Shalin Hai-Jew</cp:lastModifiedBy>
  <dcterms:created xsi:type="dcterms:W3CDTF">2008-01-30T00:41:58Z</dcterms:created>
  <dcterms:modified xsi:type="dcterms:W3CDTF">2013-06-13T16:56:21Z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ssemblyLocation">
    <vt:lpwstr>Smrf.NodeXL.ExcelTemplate.vsto|aa51c0f3-62b4-4782-83a8-a15dcdd17698</vt:lpwstr>
  </property>
  <property fmtid="{D5CDD505-2E9C-101B-9397-08002B2CF9AE}" pid="3" name="_AssemblyName">
    <vt:lpwstr>4E3C66D5-58D4-491E-A7D4-64AF99AF6E8B</vt:lpwstr>
  </property>
  <property fmtid="{D5CDD505-2E9C-101B-9397-08002B2CF9AE}" pid="4" name="Solution ID">
    <vt:lpwstr>{15727DE6-F92D-4E46-ACB4-0E2C58B31A18}</vt:lpwstr>
  </property>
</Properties>
</file>